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F95E3964-CD17-4AB4-9031-B7524AF71F7D}" xr6:coauthVersionLast="47" xr6:coauthVersionMax="47" xr10:uidLastSave="{00000000-0000-0000-0000-000000000000}"/>
  <bookViews>
    <workbookView xWindow="-120" yWindow="-120" windowWidth="20730" windowHeight="11160" xr2:uid="{F528F610-643F-497F-8611-224118B060F4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'ESF - Situación Financiera'!$C$5:$H$5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Financiera'!$C$2:$H$53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Financiera'!$2:$5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K32" i="1"/>
  <c r="I32" i="1"/>
  <c r="L32" i="1"/>
  <c r="G32" i="1"/>
  <c r="J32" i="1"/>
  <c r="L31" i="1"/>
  <c r="K31" i="1"/>
  <c r="J31" i="1"/>
  <c r="I31" i="1"/>
  <c r="G31" i="1"/>
  <c r="K28" i="1"/>
  <c r="I28" i="1"/>
  <c r="L28" i="1"/>
  <c r="G28" i="1"/>
  <c r="J28" i="1"/>
  <c r="K27" i="1"/>
  <c r="I27" i="1"/>
  <c r="L27" i="1"/>
  <c r="G27" i="1"/>
  <c r="J27" i="1"/>
  <c r="L26" i="1"/>
  <c r="K26" i="1"/>
  <c r="I26" i="1"/>
  <c r="G26" i="1"/>
  <c r="J26" i="1"/>
  <c r="K25" i="1"/>
  <c r="I25" i="1"/>
  <c r="G25" i="1"/>
  <c r="K19" i="1"/>
  <c r="I19" i="1"/>
  <c r="J19" i="1"/>
  <c r="K18" i="1"/>
  <c r="I18" i="1"/>
  <c r="L18" i="1"/>
  <c r="G18" i="1"/>
  <c r="J18" i="1"/>
  <c r="K17" i="1"/>
  <c r="L17" i="1" s="1"/>
  <c r="J17" i="1"/>
  <c r="I17" i="1"/>
  <c r="G17" i="1"/>
  <c r="L16" i="1"/>
  <c r="K15" i="1"/>
  <c r="I15" i="1"/>
  <c r="L15" i="1"/>
  <c r="G15" i="1"/>
  <c r="J15" i="1"/>
  <c r="K14" i="1"/>
  <c r="L14" i="1" s="1"/>
  <c r="I14" i="1"/>
  <c r="J14" i="1"/>
  <c r="K13" i="1"/>
  <c r="I13" i="1"/>
  <c r="L13" i="1"/>
  <c r="G13" i="1"/>
  <c r="L10" i="1"/>
  <c r="K9" i="1"/>
  <c r="I9" i="1"/>
  <c r="L9" i="1"/>
  <c r="G9" i="1"/>
  <c r="J9" i="1"/>
  <c r="K8" i="1"/>
  <c r="I8" i="1"/>
  <c r="L8" i="1"/>
  <c r="G8" i="1"/>
  <c r="J25" i="1" l="1"/>
  <c r="L25" i="1"/>
  <c r="J8" i="1"/>
  <c r="J13" i="1"/>
</calcChain>
</file>

<file path=xl/sharedStrings.xml><?xml version="1.0" encoding="utf-8"?>
<sst xmlns="http://schemas.openxmlformats.org/spreadsheetml/2006/main" count="46" uniqueCount="44">
  <si>
    <t>Dirección General de Aduanas</t>
  </si>
  <si>
    <t>Estado de Situación Financiera</t>
  </si>
  <si>
    <t>Al 31 de Diciembre de 2024 y 2023</t>
  </si>
  <si>
    <t>(Valores en RD$ pesos)</t>
  </si>
  <si>
    <t>Activos</t>
  </si>
  <si>
    <t xml:space="preserve">Notas 2022 </t>
  </si>
  <si>
    <t>Diferencia</t>
  </si>
  <si>
    <t>Notas 2021</t>
  </si>
  <si>
    <t>Activos Corrientes</t>
  </si>
  <si>
    <t>Inversiones a corto plazo comisos</t>
  </si>
  <si>
    <t>Total activos corrientes</t>
  </si>
  <si>
    <t>Activos no corrientes</t>
  </si>
  <si>
    <t xml:space="preserve">Cuentas por cobrar empleados </t>
  </si>
  <si>
    <t>Inversiones a largo plazo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</si>
  <si>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</si>
  <si>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</si>
  <si>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</si>
  <si>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</si>
  <si>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</si>
  <si>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</si>
  <si>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Total pasivos corrientes</t>
  </si>
  <si>
    <t>Pasivos no corrientes</t>
  </si>
  <si>
    <t>Total pasivos no corrientes</t>
  </si>
  <si>
    <t xml:space="preserve">Total pasivos 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</si>
  <si>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</si>
  <si>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</si>
  <si>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</si>
  <si>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</si>
  <si>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</si>
  <si>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</si>
  <si>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</si>
  <si>
    <t xml:space="preserve">Efectivo y equivalentes de efectivo </t>
  </si>
  <si>
    <t xml:space="preserve">Pagos Anticipados </t>
  </si>
  <si>
    <t xml:space="preserve">Cuentas por cobrar a largo plazo </t>
  </si>
  <si>
    <t xml:space="preserve">Documentos por cobrar </t>
  </si>
  <si>
    <t xml:space="preserve">Propiedad, Planta, Mobiliarios y equipos neto </t>
  </si>
  <si>
    <t xml:space="preserve">Activos intangibles </t>
  </si>
  <si>
    <t xml:space="preserve">Cuentas por pagar a corto plazo </t>
  </si>
  <si>
    <t xml:space="preserve">Retenciones y acumulaciones por pagar </t>
  </si>
  <si>
    <t xml:space="preserve">Provisiones a corto plazo </t>
  </si>
  <si>
    <t xml:space="preserve">Beneficios a empleados a corto plazo  </t>
  </si>
  <si>
    <t xml:space="preserve">Préstamos a largo plazo </t>
  </si>
  <si>
    <t xml:space="preserve">Otros pasivos no corrientes </t>
  </si>
  <si>
    <t xml:space="preserve">Activos Netos/Patrimonio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</si>
</sst>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1" fontId="6" fillId="0" borderId="0" xfId="0" applyNumberFormat="1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0" fontId="5" fillId="0" borderId="0" xfId="0" applyFont="1"/>
    <xf numFmtId="164" fontId="5" fillId="0" borderId="0" xfId="0" applyNumberFormat="1" applyFont="1" applyAlignment="1">
      <alignment horizontal="left" vertical="center" indent="5"/>
    </xf>
    <xf numFmtId="164" fontId="4" fillId="0" borderId="1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left" vertical="center"/>
    </xf>
    <xf numFmtId="165" fontId="0" fillId="0" borderId="0" xfId="0" applyNumberFormat="1"/>
    <xf numFmtId="0" fontId="4" fillId="0" borderId="0" xfId="0" applyFont="1" applyAlignment="1">
      <alignment horizontal="left" vertical="top"/>
    </xf>
    <xf numFmtId="164" fontId="5" fillId="0" borderId="0" xfId="0" applyNumberFormat="1" applyFont="1"/>
    <xf numFmtId="164" fontId="0" fillId="0" borderId="0" xfId="0" applyNumberFormat="1"/>
    <xf numFmtId="165" fontId="0" fillId="0" borderId="0" xfId="1" applyFont="1"/>
    <xf numFmtId="164" fontId="4" fillId="0" borderId="3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4" fontId="4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1</xdr:row>
      <xdr:rowOff>19050</xdr:rowOff>
    </xdr:from>
    <xdr:to>
      <xdr:col>3</xdr:col>
      <xdr:colOff>912380</xdr:colOff>
      <xdr:row>4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3B57F2-7BCE-46A0-B47E-D2F6ACD8C8A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2095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hidalgo/Local%20Settings/Temporary%20Internet%20Files/OLK4F3/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p35285/Local%20Settings/Temporary%20Internet%20Files/OLK38/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ISRAEL/Parque%20Isabela/Capitulos%20Isabela/NUEVA%20GERENCIA%20PROYECTOS/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12.%20Diciembre\Estados%20Financieros%20Diciembre%202024\Estados%20Financieros%20Diciembre%202024.xlsx" TargetMode="External"/><Relationship Id="rId1" Type="http://schemas.openxmlformats.org/officeDocument/2006/relationships/externalLinkPath" Target="file:///\\SDQ-FILESRV\Contabilidad%20General\DGA\2024\12.%20Diciembre\Estados%20Financieros%20Diciembre%202024\Estados%20Financieros%20Diciembre%202024.xlsx" TargetMode="External"/></Relationships>
</file>

<file path=xl/externalLinks/_rels/externalLink5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SISACNOC\Estado%20de%20Rendimiento%20Financiero%20al%2030%20de%20Junio%202024.xlsx" TargetMode="External"/><Relationship Id="rId1" Type="http://schemas.openxmlformats.org/officeDocument/2006/relationships/externalLinkPath" Target="file:///\\SDQ-FILESRV\Contabilidad%20General\DGA\2024\6.%20Junio\Estados%20Financieros\SISACNOC\Estado%20de%20Rendimiento%20Financiero%20al%2030%20de%20Junio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122024"/>
      <sheetName val="Flujo 202401"/>
      <sheetName val="Balanza 202412"/>
      <sheetName val="Balanza 202312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6">
          <cell r="O206">
            <v>7168911198.6200008</v>
          </cell>
          <cell r="Q206">
            <v>4530898770.6974001</v>
          </cell>
        </row>
        <row r="214">
          <cell r="O214">
            <v>371140518.79000002</v>
          </cell>
          <cell r="Q214">
            <v>66309194.100000001</v>
          </cell>
        </row>
        <row r="271">
          <cell r="O271">
            <v>93466.77</v>
          </cell>
        </row>
        <row r="273">
          <cell r="O273">
            <v>307093466.76999998</v>
          </cell>
          <cell r="Q273">
            <v>307150946</v>
          </cell>
        </row>
        <row r="285">
          <cell r="O285">
            <v>34609844.009999998</v>
          </cell>
          <cell r="Q285">
            <v>34609844.009999998</v>
          </cell>
        </row>
        <row r="315">
          <cell r="O315">
            <v>2368266176.9199996</v>
          </cell>
          <cell r="Q315">
            <v>2150625912.7200003</v>
          </cell>
        </row>
        <row r="326">
          <cell r="O326">
            <v>0</v>
          </cell>
          <cell r="Q326">
            <v>256459510.62</v>
          </cell>
        </row>
        <row r="341">
          <cell r="O341">
            <v>181751774.79999998</v>
          </cell>
          <cell r="Q341">
            <v>80613412.330000013</v>
          </cell>
        </row>
        <row r="351">
          <cell r="O351">
            <v>25315050.439999998</v>
          </cell>
          <cell r="Q351">
            <v>164811276.39999998</v>
          </cell>
        </row>
        <row r="358">
          <cell r="O358">
            <v>58442162.299999997</v>
          </cell>
          <cell r="Q358">
            <v>47700099.43</v>
          </cell>
        </row>
        <row r="366">
          <cell r="O366">
            <v>5829171.75</v>
          </cell>
          <cell r="Q366">
            <v>8931742.2299999967</v>
          </cell>
        </row>
        <row r="392">
          <cell r="O392">
            <v>182572313.28</v>
          </cell>
          <cell r="Q392">
            <v>145145356.63</v>
          </cell>
        </row>
      </sheetData>
      <sheetData sheetId="8"/>
      <sheetData sheetId="9">
        <row r="3">
          <cell r="I3">
            <v>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15000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0</v>
          </cell>
          <cell r="J32">
            <v>1.1000000000000001</v>
          </cell>
        </row>
        <row r="33">
          <cell r="I33">
            <v>0</v>
          </cell>
          <cell r="J33">
            <v>1.1000000000000001</v>
          </cell>
        </row>
        <row r="34">
          <cell r="I34">
            <v>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1553185053.24</v>
          </cell>
          <cell r="J41">
            <v>1.1000000000000001</v>
          </cell>
        </row>
        <row r="42">
          <cell r="I42">
            <v>6837134.1799999997</v>
          </cell>
          <cell r="J42">
            <v>1.1000000000000001</v>
          </cell>
        </row>
        <row r="43">
          <cell r="I43">
            <v>36336550.460000001</v>
          </cell>
          <cell r="J43">
            <v>1.1000000000000001</v>
          </cell>
        </row>
        <row r="44">
          <cell r="I44">
            <v>36166820.340000004</v>
          </cell>
          <cell r="J44">
            <v>1.1000000000000001</v>
          </cell>
        </row>
        <row r="45">
          <cell r="I45">
            <v>1252673.55</v>
          </cell>
          <cell r="J45">
            <v>1.1000000000000001</v>
          </cell>
        </row>
        <row r="46">
          <cell r="I46">
            <v>13519717.380000001</v>
          </cell>
          <cell r="J46">
            <v>1.1000000000000001</v>
          </cell>
        </row>
        <row r="47">
          <cell r="I47">
            <v>2103598273.9300001</v>
          </cell>
          <cell r="J47">
            <v>1.1000000000000001</v>
          </cell>
        </row>
        <row r="48">
          <cell r="I48">
            <v>0.12</v>
          </cell>
          <cell r="J48">
            <v>1.1000000000000001</v>
          </cell>
        </row>
        <row r="49">
          <cell r="I49">
            <v>58326572.280000001</v>
          </cell>
          <cell r="J49">
            <v>1.1000000000000001</v>
          </cell>
        </row>
        <row r="50">
          <cell r="I50">
            <v>3211222317.71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17685216.57</v>
          </cell>
          <cell r="J52">
            <v>1.1000000000000001</v>
          </cell>
        </row>
        <row r="53">
          <cell r="I53">
            <v>129787465.39</v>
          </cell>
          <cell r="J53">
            <v>1.1000000000000001</v>
          </cell>
        </row>
        <row r="54">
          <cell r="I54">
            <v>53589814.850000001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19853.689999999999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73613.77</v>
          </cell>
          <cell r="J60">
            <v>1.5</v>
          </cell>
        </row>
        <row r="61">
          <cell r="I61">
            <v>3877019.71</v>
          </cell>
          <cell r="J61">
            <v>1.2</v>
          </cell>
        </row>
        <row r="62">
          <cell r="I62">
            <v>29551447.48</v>
          </cell>
          <cell r="J62">
            <v>1.2</v>
          </cell>
        </row>
        <row r="63">
          <cell r="I63">
            <v>23401501.370000001</v>
          </cell>
          <cell r="J63">
            <v>1.2</v>
          </cell>
        </row>
        <row r="64">
          <cell r="I64">
            <v>5232947.1900000004</v>
          </cell>
          <cell r="J64">
            <v>1.2</v>
          </cell>
        </row>
        <row r="65">
          <cell r="I65">
            <v>75997522.430000007</v>
          </cell>
          <cell r="J65">
            <v>1.2</v>
          </cell>
        </row>
        <row r="66">
          <cell r="I66">
            <v>179490265.75999999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123917778.39</v>
          </cell>
          <cell r="J70">
            <v>1.9</v>
          </cell>
        </row>
        <row r="71">
          <cell r="I71">
            <v>17936</v>
          </cell>
          <cell r="J71">
            <v>1.9</v>
          </cell>
        </row>
        <row r="72">
          <cell r="I72">
            <v>419365551.80000001</v>
          </cell>
          <cell r="J72">
            <v>1.9</v>
          </cell>
        </row>
        <row r="73">
          <cell r="I73">
            <v>872657732.16999996</v>
          </cell>
          <cell r="J73">
            <v>1.9</v>
          </cell>
        </row>
        <row r="74">
          <cell r="I74">
            <v>2818038.83</v>
          </cell>
          <cell r="J74">
            <v>1.9</v>
          </cell>
        </row>
        <row r="75">
          <cell r="I75">
            <v>3375190.58</v>
          </cell>
          <cell r="J75">
            <v>1.9</v>
          </cell>
        </row>
        <row r="76">
          <cell r="I76">
            <v>474867483.39999998</v>
          </cell>
          <cell r="J76">
            <v>1.9</v>
          </cell>
        </row>
        <row r="77">
          <cell r="I77">
            <v>23621214.280000001</v>
          </cell>
          <cell r="J77">
            <v>1.9</v>
          </cell>
        </row>
        <row r="78">
          <cell r="I78">
            <v>283524376.56</v>
          </cell>
          <cell r="J78">
            <v>1.9</v>
          </cell>
        </row>
        <row r="79">
          <cell r="I79">
            <v>382544267.32999998</v>
          </cell>
          <cell r="J79">
            <v>1.9</v>
          </cell>
        </row>
        <row r="80">
          <cell r="I80">
            <v>117086396.56</v>
          </cell>
          <cell r="J80">
            <v>1.9</v>
          </cell>
        </row>
        <row r="81">
          <cell r="I81">
            <v>1149669053.6099999</v>
          </cell>
          <cell r="J81">
            <v>1.9</v>
          </cell>
        </row>
        <row r="82">
          <cell r="I82">
            <v>361140106</v>
          </cell>
          <cell r="J82">
            <v>1.9</v>
          </cell>
        </row>
        <row r="83">
          <cell r="I83">
            <v>-330715014.30000001</v>
          </cell>
          <cell r="J83">
            <v>1.9</v>
          </cell>
        </row>
        <row r="84">
          <cell r="I84">
            <v>-95696782.180000007</v>
          </cell>
          <cell r="J84">
            <v>1.9</v>
          </cell>
        </row>
        <row r="85">
          <cell r="I85">
            <v>-2898.78</v>
          </cell>
          <cell r="J85">
            <v>1.9</v>
          </cell>
        </row>
        <row r="86">
          <cell r="I86">
            <v>-354281329.31999999</v>
          </cell>
          <cell r="J86">
            <v>1.9</v>
          </cell>
        </row>
        <row r="87">
          <cell r="I87">
            <v>-714807933.46000004</v>
          </cell>
          <cell r="J87">
            <v>1.9</v>
          </cell>
        </row>
        <row r="88">
          <cell r="I88">
            <v>-2149657.21</v>
          </cell>
          <cell r="J88">
            <v>1.9</v>
          </cell>
        </row>
        <row r="89">
          <cell r="I89">
            <v>-1657284.9</v>
          </cell>
          <cell r="J89">
            <v>1.9</v>
          </cell>
        </row>
        <row r="90">
          <cell r="I90">
            <v>-332145249.62</v>
          </cell>
          <cell r="J90">
            <v>1.9</v>
          </cell>
        </row>
        <row r="91">
          <cell r="I91">
            <v>-14882798.82</v>
          </cell>
          <cell r="J91">
            <v>1.9</v>
          </cell>
        </row>
        <row r="92">
          <cell r="I92">
            <v>0</v>
          </cell>
          <cell r="J92">
            <v>1.9</v>
          </cell>
        </row>
        <row r="93">
          <cell r="I93">
            <v>0</v>
          </cell>
          <cell r="J93">
            <v>1.2</v>
          </cell>
        </row>
        <row r="94">
          <cell r="I94">
            <v>0</v>
          </cell>
          <cell r="J94">
            <v>1.2</v>
          </cell>
        </row>
        <row r="95">
          <cell r="I95">
            <v>0</v>
          </cell>
          <cell r="J95">
            <v>1.2</v>
          </cell>
        </row>
        <row r="96">
          <cell r="I96">
            <v>0</v>
          </cell>
          <cell r="J96">
            <v>1.2</v>
          </cell>
        </row>
        <row r="97">
          <cell r="I97">
            <v>0</v>
          </cell>
          <cell r="J97">
            <v>1.9</v>
          </cell>
        </row>
        <row r="98">
          <cell r="I98">
            <v>0</v>
          </cell>
          <cell r="J98">
            <v>1.2</v>
          </cell>
        </row>
        <row r="99">
          <cell r="I99">
            <v>-90732724.459999993</v>
          </cell>
          <cell r="J99">
            <v>2.4</v>
          </cell>
        </row>
        <row r="100">
          <cell r="I100">
            <v>91399316.680000007</v>
          </cell>
          <cell r="J100">
            <v>2.4</v>
          </cell>
        </row>
        <row r="101">
          <cell r="I101">
            <v>-7422102.1399999997</v>
          </cell>
          <cell r="J101">
            <v>2.1</v>
          </cell>
        </row>
        <row r="102">
          <cell r="I102">
            <v>-2731341.17</v>
          </cell>
          <cell r="J102">
            <v>2.1</v>
          </cell>
        </row>
        <row r="103">
          <cell r="I103">
            <v>71710.53</v>
          </cell>
          <cell r="J103">
            <v>2.4</v>
          </cell>
        </row>
        <row r="104">
          <cell r="I104">
            <v>-895312.08</v>
          </cell>
          <cell r="J104">
            <v>2.4</v>
          </cell>
        </row>
        <row r="105">
          <cell r="I105">
            <v>-26954865.91</v>
          </cell>
          <cell r="J105">
            <v>2.1</v>
          </cell>
        </row>
        <row r="106">
          <cell r="I106">
            <v>-689120</v>
          </cell>
          <cell r="J106">
            <v>2.1</v>
          </cell>
        </row>
        <row r="107">
          <cell r="I107">
            <v>-1447106</v>
          </cell>
          <cell r="J107">
            <v>2.1</v>
          </cell>
        </row>
        <row r="108">
          <cell r="I108">
            <v>-136894751.34</v>
          </cell>
          <cell r="J108">
            <v>2.1</v>
          </cell>
        </row>
        <row r="109">
          <cell r="I109">
            <v>0</v>
          </cell>
          <cell r="J109">
            <v>2.2000000000000002</v>
          </cell>
        </row>
        <row r="110">
          <cell r="I110">
            <v>0</v>
          </cell>
          <cell r="J110">
            <v>2.1</v>
          </cell>
        </row>
        <row r="111">
          <cell r="I111">
            <v>-11670.2</v>
          </cell>
          <cell r="J111">
            <v>2.1</v>
          </cell>
        </row>
        <row r="112">
          <cell r="I112">
            <v>0</v>
          </cell>
          <cell r="J112">
            <v>2.1</v>
          </cell>
        </row>
        <row r="113">
          <cell r="I113">
            <v>0</v>
          </cell>
          <cell r="J113">
            <v>2.2000000000000002</v>
          </cell>
        </row>
        <row r="114">
          <cell r="I114">
            <v>-3608279.74</v>
          </cell>
          <cell r="J114">
            <v>2.2000000000000002</v>
          </cell>
        </row>
        <row r="115">
          <cell r="I115">
            <v>0</v>
          </cell>
          <cell r="J115">
            <v>2.2000000000000002</v>
          </cell>
        </row>
        <row r="116">
          <cell r="I116">
            <v>-7290628.6399999997</v>
          </cell>
          <cell r="J116">
            <v>2.2000000000000002</v>
          </cell>
        </row>
        <row r="117">
          <cell r="I117">
            <v>0.02</v>
          </cell>
          <cell r="J117">
            <v>2.2000000000000002</v>
          </cell>
        </row>
        <row r="118">
          <cell r="I118">
            <v>-3815892.4</v>
          </cell>
          <cell r="J118">
            <v>2.2000000000000002</v>
          </cell>
        </row>
        <row r="119">
          <cell r="I119">
            <v>-6129685.4299999997</v>
          </cell>
          <cell r="J119">
            <v>2.2000000000000002</v>
          </cell>
        </row>
        <row r="120">
          <cell r="I120">
            <v>-300</v>
          </cell>
          <cell r="J120">
            <v>2.4</v>
          </cell>
        </row>
        <row r="121">
          <cell r="I121">
            <v>-164.88</v>
          </cell>
          <cell r="J121">
            <v>2.4</v>
          </cell>
        </row>
        <row r="122">
          <cell r="I122">
            <v>-5671697.3200000003</v>
          </cell>
          <cell r="J122">
            <v>2.4</v>
          </cell>
        </row>
        <row r="123">
          <cell r="I123">
            <v>-4470563.2300000004</v>
          </cell>
          <cell r="J123">
            <v>2.2000000000000002</v>
          </cell>
        </row>
        <row r="124">
          <cell r="I124">
            <v>0</v>
          </cell>
          <cell r="J124">
            <v>2.2000000000000002</v>
          </cell>
        </row>
        <row r="125">
          <cell r="I125">
            <v>0</v>
          </cell>
          <cell r="J125">
            <v>2.2000000000000002</v>
          </cell>
        </row>
        <row r="126">
          <cell r="I126">
            <v>-5600818.04</v>
          </cell>
          <cell r="J126">
            <v>2.1</v>
          </cell>
        </row>
        <row r="127">
          <cell r="I127">
            <v>0</v>
          </cell>
          <cell r="J127">
            <v>2.6</v>
          </cell>
        </row>
        <row r="128">
          <cell r="I128">
            <v>-271382.53999999998</v>
          </cell>
          <cell r="J128">
            <v>2.6</v>
          </cell>
        </row>
        <row r="129">
          <cell r="I129">
            <v>-355203381.41000003</v>
          </cell>
          <cell r="J129">
            <v>2.5</v>
          </cell>
        </row>
        <row r="130">
          <cell r="I130">
            <v>-218403.57</v>
          </cell>
          <cell r="J130">
            <v>2.6</v>
          </cell>
        </row>
        <row r="131">
          <cell r="I131">
            <v>-17454580</v>
          </cell>
          <cell r="J131">
            <v>2.6</v>
          </cell>
        </row>
        <row r="132">
          <cell r="I132">
            <v>-230637.2</v>
          </cell>
          <cell r="J132">
            <v>2.6</v>
          </cell>
        </row>
        <row r="133">
          <cell r="I133">
            <v>-126827570.81</v>
          </cell>
          <cell r="J133">
            <v>2.6</v>
          </cell>
        </row>
        <row r="134">
          <cell r="I134">
            <v>-2959893.98</v>
          </cell>
          <cell r="J134">
            <v>2.6</v>
          </cell>
        </row>
        <row r="135">
          <cell r="I135">
            <v>-32290521.120000001</v>
          </cell>
          <cell r="J135">
            <v>2.6</v>
          </cell>
        </row>
        <row r="136">
          <cell r="I136">
            <v>-2210139.39</v>
          </cell>
          <cell r="J136">
            <v>2.6</v>
          </cell>
        </row>
        <row r="137">
          <cell r="I137">
            <v>-109183.7</v>
          </cell>
          <cell r="J137">
            <v>2.6</v>
          </cell>
        </row>
        <row r="138">
          <cell r="I138">
            <v>0</v>
          </cell>
          <cell r="J138">
            <v>2.2000000000000002</v>
          </cell>
        </row>
        <row r="139">
          <cell r="I139">
            <v>0</v>
          </cell>
          <cell r="J139">
            <v>2.2999999999999998</v>
          </cell>
        </row>
        <row r="140">
          <cell r="I140">
            <v>-58442162.299999997</v>
          </cell>
          <cell r="J140">
            <v>2.2999999999999998</v>
          </cell>
        </row>
        <row r="141">
          <cell r="I141">
            <v>-2587921627.2199998</v>
          </cell>
          <cell r="J141">
            <v>3.1</v>
          </cell>
        </row>
        <row r="142">
          <cell r="I142">
            <v>-3882813697.9299998</v>
          </cell>
          <cell r="J142">
            <v>3.2</v>
          </cell>
        </row>
        <row r="143">
          <cell r="I143">
            <v>0</v>
          </cell>
          <cell r="J143" t="str">
            <v>*</v>
          </cell>
        </row>
        <row r="144">
          <cell r="I144">
            <v>-50023990</v>
          </cell>
          <cell r="J144">
            <v>4.2</v>
          </cell>
        </row>
        <row r="145">
          <cell r="I145">
            <v>-2817448.26</v>
          </cell>
          <cell r="J145">
            <v>4.2</v>
          </cell>
        </row>
        <row r="146">
          <cell r="I146">
            <v>-218519828.06</v>
          </cell>
          <cell r="J146">
            <v>4.4000000000000004</v>
          </cell>
        </row>
        <row r="147">
          <cell r="I147">
            <v>-5778413.4299999997</v>
          </cell>
          <cell r="J147">
            <v>4.4000000000000004</v>
          </cell>
        </row>
        <row r="148">
          <cell r="I148">
            <v>-8723832.1799999997</v>
          </cell>
          <cell r="J148">
            <v>4.4000000000000004</v>
          </cell>
        </row>
        <row r="149">
          <cell r="I149">
            <v>-4774537813.0799999</v>
          </cell>
          <cell r="J149">
            <v>4.0999999999999996</v>
          </cell>
        </row>
        <row r="150">
          <cell r="I150">
            <v>-19317461.239999998</v>
          </cell>
          <cell r="J150">
            <v>4.4000000000000004</v>
          </cell>
        </row>
        <row r="151">
          <cell r="I151">
            <v>-79286463.260000005</v>
          </cell>
          <cell r="J151">
            <v>4.2</v>
          </cell>
        </row>
        <row r="152">
          <cell r="I152">
            <v>-37831800</v>
          </cell>
          <cell r="J152">
            <v>4.2</v>
          </cell>
        </row>
        <row r="153">
          <cell r="I153">
            <v>-65334547.719999999</v>
          </cell>
          <cell r="J153">
            <v>4.2</v>
          </cell>
        </row>
        <row r="154">
          <cell r="I154">
            <v>-1897371</v>
          </cell>
          <cell r="J154">
            <v>4.2</v>
          </cell>
        </row>
        <row r="155">
          <cell r="I155">
            <v>-4703529.75</v>
          </cell>
          <cell r="J155">
            <v>4.2</v>
          </cell>
        </row>
        <row r="156">
          <cell r="I156">
            <v>-3331654.83</v>
          </cell>
          <cell r="J156">
            <v>4.2</v>
          </cell>
        </row>
        <row r="157">
          <cell r="I157">
            <v>-389070389.99000001</v>
          </cell>
          <cell r="J157">
            <v>4.0999999999999996</v>
          </cell>
        </row>
        <row r="158">
          <cell r="I158">
            <v>-21722614</v>
          </cell>
          <cell r="J158">
            <v>4.2</v>
          </cell>
        </row>
        <row r="159">
          <cell r="I159">
            <v>-36151901.979999997</v>
          </cell>
          <cell r="J159">
            <v>4.2</v>
          </cell>
        </row>
        <row r="160">
          <cell r="I160">
            <v>-2423569.7799999998</v>
          </cell>
          <cell r="J160">
            <v>4.2</v>
          </cell>
        </row>
        <row r="161">
          <cell r="I161">
            <v>-38288.25</v>
          </cell>
          <cell r="J161">
            <v>4.4000000000000004</v>
          </cell>
        </row>
        <row r="162">
          <cell r="I162">
            <v>-2033722</v>
          </cell>
          <cell r="J162">
            <v>4.3</v>
          </cell>
        </row>
        <row r="163">
          <cell r="I163">
            <v>-34481610</v>
          </cell>
          <cell r="J163">
            <v>4.2</v>
          </cell>
        </row>
        <row r="164">
          <cell r="I164">
            <v>-133572276.92</v>
          </cell>
          <cell r="J164">
            <v>4.2</v>
          </cell>
        </row>
        <row r="165">
          <cell r="I165">
            <v>-94613</v>
          </cell>
          <cell r="J165">
            <v>4.2</v>
          </cell>
        </row>
        <row r="166">
          <cell r="I166">
            <v>-5828461.9199999999</v>
          </cell>
          <cell r="J166">
            <v>4.2</v>
          </cell>
        </row>
        <row r="167">
          <cell r="I167">
            <v>-1756177.82</v>
          </cell>
          <cell r="J167">
            <v>4.2</v>
          </cell>
        </row>
        <row r="168">
          <cell r="I168">
            <v>-3078769.6</v>
          </cell>
          <cell r="J168">
            <v>4.4000000000000004</v>
          </cell>
        </row>
        <row r="169">
          <cell r="I169">
            <v>-4769880</v>
          </cell>
          <cell r="J169">
            <v>4.2</v>
          </cell>
        </row>
        <row r="170">
          <cell r="I170">
            <v>-51225895.789999999</v>
          </cell>
          <cell r="J170">
            <v>4.2</v>
          </cell>
        </row>
        <row r="171">
          <cell r="I171">
            <v>-23195900</v>
          </cell>
          <cell r="J171">
            <v>4.2</v>
          </cell>
        </row>
        <row r="172">
          <cell r="I172">
            <v>-580000</v>
          </cell>
          <cell r="J172">
            <v>4.2</v>
          </cell>
        </row>
        <row r="173">
          <cell r="I173">
            <v>-318000</v>
          </cell>
          <cell r="J173">
            <v>4.2</v>
          </cell>
        </row>
        <row r="174">
          <cell r="I174">
            <v>-745653.17</v>
          </cell>
          <cell r="J174">
            <v>4.2</v>
          </cell>
        </row>
        <row r="175">
          <cell r="I175">
            <v>-182000</v>
          </cell>
          <cell r="J175">
            <v>4.2</v>
          </cell>
        </row>
        <row r="176">
          <cell r="I176">
            <v>28628695.359999999</v>
          </cell>
          <cell r="J176">
            <v>4.2</v>
          </cell>
        </row>
        <row r="177">
          <cell r="I177">
            <v>-0.04</v>
          </cell>
          <cell r="J177">
            <v>4.4000000000000004</v>
          </cell>
        </row>
        <row r="178">
          <cell r="I178">
            <v>-6968.53</v>
          </cell>
          <cell r="J178">
            <v>4.4000000000000004</v>
          </cell>
        </row>
        <row r="179">
          <cell r="I179">
            <v>-500</v>
          </cell>
          <cell r="J179">
            <v>4.4000000000000004</v>
          </cell>
        </row>
        <row r="180">
          <cell r="I180">
            <v>-88266617.060000002</v>
          </cell>
          <cell r="J180">
            <v>4.4000000000000004</v>
          </cell>
        </row>
        <row r="181">
          <cell r="I181">
            <v>-4001988648.6199999</v>
          </cell>
          <cell r="J181">
            <v>4.3</v>
          </cell>
        </row>
        <row r="182">
          <cell r="I182">
            <v>-15374792.09</v>
          </cell>
          <cell r="J182" t="str">
            <v>*</v>
          </cell>
        </row>
        <row r="183">
          <cell r="I183">
            <v>31382939</v>
          </cell>
          <cell r="J183">
            <v>5.0999999999999996</v>
          </cell>
        </row>
        <row r="184">
          <cell r="I184">
            <v>1963218585.51</v>
          </cell>
          <cell r="J184">
            <v>5.0999999999999996</v>
          </cell>
        </row>
        <row r="185">
          <cell r="I185">
            <v>150000</v>
          </cell>
          <cell r="J185">
            <v>5.0999999999999996</v>
          </cell>
        </row>
        <row r="186">
          <cell r="I186">
            <v>481977928.16000003</v>
          </cell>
          <cell r="J186">
            <v>5.0999999999999996</v>
          </cell>
        </row>
        <row r="187">
          <cell r="I187">
            <v>60000</v>
          </cell>
          <cell r="J187">
            <v>5.0999999999999996</v>
          </cell>
        </row>
        <row r="188">
          <cell r="I188">
            <v>33899967.149999999</v>
          </cell>
          <cell r="J188">
            <v>5.0999999999999996</v>
          </cell>
        </row>
        <row r="189">
          <cell r="I189">
            <v>117214080.34</v>
          </cell>
          <cell r="J189">
            <v>5.0999999999999996</v>
          </cell>
        </row>
        <row r="190">
          <cell r="I190">
            <v>683600712.38</v>
          </cell>
          <cell r="J190">
            <v>5.0999999999999996</v>
          </cell>
        </row>
        <row r="191">
          <cell r="I191">
            <v>199320559.84999999</v>
          </cell>
          <cell r="J191">
            <v>5.0999999999999996</v>
          </cell>
        </row>
        <row r="192">
          <cell r="I192">
            <v>316994334.72000003</v>
          </cell>
          <cell r="J192">
            <v>5.0999999999999996</v>
          </cell>
        </row>
        <row r="193">
          <cell r="I193">
            <v>120952383.15000001</v>
          </cell>
          <cell r="J193">
            <v>5.0999999999999996</v>
          </cell>
        </row>
        <row r="194">
          <cell r="I194">
            <v>8040601.3700000001</v>
          </cell>
          <cell r="J194">
            <v>5.0999999999999996</v>
          </cell>
        </row>
        <row r="195">
          <cell r="I195">
            <v>226814630.18000001</v>
          </cell>
          <cell r="J195">
            <v>5.0999999999999996</v>
          </cell>
        </row>
        <row r="196">
          <cell r="I196">
            <v>152345180.83000001</v>
          </cell>
          <cell r="J196">
            <v>5.0999999999999996</v>
          </cell>
        </row>
        <row r="197">
          <cell r="I197">
            <v>82466198.650000006</v>
          </cell>
          <cell r="J197">
            <v>5.0999999999999996</v>
          </cell>
        </row>
        <row r="198">
          <cell r="I198">
            <v>171908141.78999999</v>
          </cell>
          <cell r="J198">
            <v>5.0999999999999996</v>
          </cell>
        </row>
        <row r="199">
          <cell r="I199">
            <v>175760196.49000001</v>
          </cell>
          <cell r="J199">
            <v>5.0999999999999996</v>
          </cell>
        </row>
        <row r="200">
          <cell r="I200">
            <v>25805524.620000001</v>
          </cell>
          <cell r="J200">
            <v>5.0999999999999996</v>
          </cell>
        </row>
        <row r="201">
          <cell r="I201">
            <v>0</v>
          </cell>
          <cell r="J201">
            <v>5.0999999999999996</v>
          </cell>
        </row>
        <row r="202">
          <cell r="I202">
            <v>7589.27</v>
          </cell>
          <cell r="J202">
            <v>5.0999999999999996</v>
          </cell>
        </row>
        <row r="203">
          <cell r="I203">
            <v>7029.37</v>
          </cell>
          <cell r="J203">
            <v>5.0999999999999996</v>
          </cell>
        </row>
        <row r="204">
          <cell r="I204">
            <v>811.49</v>
          </cell>
          <cell r="J204">
            <v>5.0999999999999996</v>
          </cell>
        </row>
        <row r="205">
          <cell r="I205">
            <v>0</v>
          </cell>
          <cell r="J205">
            <v>5.0999999999999996</v>
          </cell>
        </row>
        <row r="206">
          <cell r="I206">
            <v>0</v>
          </cell>
          <cell r="J206">
            <v>5.0999999999999996</v>
          </cell>
        </row>
        <row r="207">
          <cell r="I207">
            <v>0</v>
          </cell>
          <cell r="J207">
            <v>5.5</v>
          </cell>
        </row>
        <row r="208">
          <cell r="I208">
            <v>10529.62</v>
          </cell>
          <cell r="J208">
            <v>5.5</v>
          </cell>
        </row>
        <row r="209">
          <cell r="I209">
            <v>60484773.579999998</v>
          </cell>
          <cell r="J209">
            <v>5.5</v>
          </cell>
        </row>
        <row r="210">
          <cell r="I210">
            <v>12493.85</v>
          </cell>
          <cell r="J210">
            <v>5.5</v>
          </cell>
        </row>
        <row r="211">
          <cell r="I211">
            <v>85077317.579999998</v>
          </cell>
          <cell r="J211">
            <v>5.5</v>
          </cell>
        </row>
        <row r="212">
          <cell r="I212">
            <v>92320355.069999993</v>
          </cell>
          <cell r="J212">
            <v>5.5</v>
          </cell>
        </row>
        <row r="213">
          <cell r="I213">
            <v>1359411</v>
          </cell>
          <cell r="J213">
            <v>5.5</v>
          </cell>
        </row>
        <row r="214">
          <cell r="I214">
            <v>726865.01</v>
          </cell>
          <cell r="J214">
            <v>5.5</v>
          </cell>
        </row>
        <row r="215">
          <cell r="I215">
            <v>930790</v>
          </cell>
          <cell r="J215">
            <v>5.5</v>
          </cell>
        </row>
        <row r="216">
          <cell r="I216">
            <v>1905551.32</v>
          </cell>
          <cell r="J216">
            <v>5.5</v>
          </cell>
        </row>
        <row r="217">
          <cell r="I217">
            <v>1912338.75</v>
          </cell>
          <cell r="J217">
            <v>5.5</v>
          </cell>
        </row>
        <row r="218">
          <cell r="I218">
            <v>675000</v>
          </cell>
          <cell r="J218">
            <v>5.0999999999999996</v>
          </cell>
        </row>
        <row r="219">
          <cell r="I219">
            <v>159717062.31999999</v>
          </cell>
          <cell r="J219">
            <v>5.0999999999999996</v>
          </cell>
        </row>
        <row r="220">
          <cell r="I220">
            <v>15834736.880000001</v>
          </cell>
          <cell r="J220">
            <v>5.0999999999999996</v>
          </cell>
        </row>
        <row r="221">
          <cell r="I221">
            <v>163998321.69999999</v>
          </cell>
          <cell r="J221">
            <v>5.5</v>
          </cell>
        </row>
        <row r="222">
          <cell r="I222">
            <v>806814.42</v>
          </cell>
          <cell r="J222">
            <v>5.5</v>
          </cell>
        </row>
        <row r="223">
          <cell r="I223">
            <v>7342855.0099999998</v>
          </cell>
          <cell r="J223">
            <v>5.5</v>
          </cell>
        </row>
        <row r="224">
          <cell r="I224">
            <v>5879110.8399999999</v>
          </cell>
          <cell r="J224">
            <v>5.5</v>
          </cell>
        </row>
        <row r="225">
          <cell r="I225">
            <v>17664918.93</v>
          </cell>
          <cell r="J225">
            <v>5.5</v>
          </cell>
        </row>
        <row r="226">
          <cell r="I226">
            <v>1554122.4</v>
          </cell>
          <cell r="J226">
            <v>5.5</v>
          </cell>
        </row>
        <row r="227">
          <cell r="I227">
            <v>3597601.24</v>
          </cell>
          <cell r="J227">
            <v>5.5</v>
          </cell>
        </row>
        <row r="228">
          <cell r="I228">
            <v>5092430</v>
          </cell>
          <cell r="J228">
            <v>5.5</v>
          </cell>
        </row>
        <row r="229">
          <cell r="I229">
            <v>32516390.93</v>
          </cell>
          <cell r="J229">
            <v>5.5</v>
          </cell>
        </row>
        <row r="230">
          <cell r="I230">
            <v>56708955.299999997</v>
          </cell>
          <cell r="J230">
            <v>5.5</v>
          </cell>
        </row>
        <row r="231">
          <cell r="I231">
            <v>9842179.9900000002</v>
          </cell>
          <cell r="J231">
            <v>5.5</v>
          </cell>
        </row>
        <row r="232">
          <cell r="I232">
            <v>22660531.239999998</v>
          </cell>
          <cell r="J232">
            <v>5.5</v>
          </cell>
        </row>
        <row r="233">
          <cell r="I233">
            <v>20478390.379999999</v>
          </cell>
          <cell r="J233">
            <v>5.5</v>
          </cell>
        </row>
        <row r="234">
          <cell r="I234">
            <v>33510870.699999999</v>
          </cell>
          <cell r="J234">
            <v>5.5</v>
          </cell>
        </row>
        <row r="235">
          <cell r="I235">
            <v>30756374.420000002</v>
          </cell>
          <cell r="J235">
            <v>5.5</v>
          </cell>
        </row>
        <row r="236">
          <cell r="I236">
            <v>135833325.16999999</v>
          </cell>
          <cell r="J236">
            <v>5.5</v>
          </cell>
        </row>
        <row r="237">
          <cell r="I237">
            <v>32985271.039999999</v>
          </cell>
          <cell r="J237">
            <v>5.5</v>
          </cell>
        </row>
        <row r="238">
          <cell r="I238">
            <v>1267499.3600000001</v>
          </cell>
          <cell r="J238">
            <v>5.5</v>
          </cell>
        </row>
        <row r="239">
          <cell r="I239">
            <v>1828822.55</v>
          </cell>
          <cell r="J239">
            <v>5.5</v>
          </cell>
        </row>
        <row r="240">
          <cell r="I240">
            <v>10959455.789999999</v>
          </cell>
          <cell r="J240">
            <v>5.5</v>
          </cell>
        </row>
        <row r="241">
          <cell r="I241">
            <v>14844808.68</v>
          </cell>
          <cell r="J241">
            <v>5.5</v>
          </cell>
        </row>
        <row r="242">
          <cell r="I242">
            <v>131546.4</v>
          </cell>
          <cell r="J242">
            <v>5.5</v>
          </cell>
        </row>
        <row r="243">
          <cell r="I243">
            <v>11761009.24</v>
          </cell>
          <cell r="J243">
            <v>5.5</v>
          </cell>
        </row>
        <row r="244">
          <cell r="I244">
            <v>321463.86</v>
          </cell>
          <cell r="J244">
            <v>5.5</v>
          </cell>
        </row>
        <row r="245">
          <cell r="I245">
            <v>265100.36</v>
          </cell>
          <cell r="J245">
            <v>5.5</v>
          </cell>
        </row>
        <row r="246">
          <cell r="I246">
            <v>212690</v>
          </cell>
          <cell r="J246">
            <v>5.5</v>
          </cell>
        </row>
        <row r="247">
          <cell r="I247">
            <v>43313905</v>
          </cell>
          <cell r="J247">
            <v>5.5</v>
          </cell>
        </row>
        <row r="248">
          <cell r="I248">
            <v>4724718.55</v>
          </cell>
          <cell r="J248">
            <v>5.6</v>
          </cell>
        </row>
        <row r="249">
          <cell r="I249">
            <v>186725</v>
          </cell>
          <cell r="J249">
            <v>5.5</v>
          </cell>
        </row>
        <row r="250">
          <cell r="I250">
            <v>15290482.52</v>
          </cell>
          <cell r="J250">
            <v>5.5</v>
          </cell>
        </row>
        <row r="251">
          <cell r="I251">
            <v>14631975.109999999</v>
          </cell>
          <cell r="J251">
            <v>5.5</v>
          </cell>
        </row>
        <row r="252">
          <cell r="I252">
            <v>66101505.740000002</v>
          </cell>
          <cell r="J252">
            <v>5.5</v>
          </cell>
        </row>
        <row r="253">
          <cell r="I253">
            <v>122908395.06999999</v>
          </cell>
          <cell r="J253">
            <v>5.5</v>
          </cell>
        </row>
        <row r="254">
          <cell r="I254">
            <v>20889993.940000001</v>
          </cell>
          <cell r="J254">
            <v>5.5</v>
          </cell>
        </row>
        <row r="255">
          <cell r="I255">
            <v>202721.86</v>
          </cell>
          <cell r="J255">
            <v>5.5</v>
          </cell>
        </row>
        <row r="256">
          <cell r="I256">
            <v>21525591.940000001</v>
          </cell>
          <cell r="J256">
            <v>5.5</v>
          </cell>
        </row>
        <row r="257">
          <cell r="I257">
            <v>21776279.559999999</v>
          </cell>
          <cell r="J257">
            <v>5.5</v>
          </cell>
        </row>
        <row r="258">
          <cell r="I258">
            <v>139100</v>
          </cell>
          <cell r="J258">
            <v>5.5</v>
          </cell>
        </row>
        <row r="259">
          <cell r="I259">
            <v>53100</v>
          </cell>
          <cell r="J259">
            <v>5.5</v>
          </cell>
        </row>
        <row r="260">
          <cell r="I260">
            <v>1972865.03</v>
          </cell>
          <cell r="J260">
            <v>5.5</v>
          </cell>
        </row>
        <row r="261">
          <cell r="I261">
            <v>88892119.909999996</v>
          </cell>
          <cell r="J261">
            <v>5.5</v>
          </cell>
        </row>
        <row r="262">
          <cell r="I262">
            <v>12505878.359999999</v>
          </cell>
          <cell r="J262">
            <v>5.5</v>
          </cell>
        </row>
        <row r="263">
          <cell r="I263">
            <v>4342637.12</v>
          </cell>
          <cell r="J263">
            <v>5.3</v>
          </cell>
        </row>
        <row r="264">
          <cell r="I264">
            <v>594724.25</v>
          </cell>
          <cell r="J264">
            <v>5.3</v>
          </cell>
        </row>
        <row r="265">
          <cell r="I265">
            <v>64640.08</v>
          </cell>
          <cell r="J265">
            <v>5.3</v>
          </cell>
        </row>
        <row r="266">
          <cell r="I266">
            <v>654560.1</v>
          </cell>
          <cell r="J266">
            <v>5.3</v>
          </cell>
        </row>
        <row r="267">
          <cell r="I267">
            <v>42277.919999999998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ERF-Rendimiento Financiero"/>
    </sheetNames>
    <sheetDataSet>
      <sheetData sheetId="0">
        <row r="23">
          <cell r="G23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606B7-7533-46A5-AC4D-AAEFD596FF80}">
  <sheetPr>
    <tabColor theme="9" tint="-0.499984740745262"/>
  </sheetPr>
  <dimension ref="B1:P370"/>
  <sheetViews>
    <sheetView showGridLines="0" tabSelected="1" topLeftCell="A37" zoomScale="120" zoomScaleNormal="120" workbookViewId="0">
      <selection activeCell="M1" sqref="M1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5" customWidth="1"/>
    <col min="4" max="4" width="42" style="5" bestFit="1" customWidth="1"/>
    <col min="5" max="5" width="3" style="6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2" hidden="1" customWidth="1"/>
    <col min="10" max="10" width="12.140625" style="2" hidden="1" customWidth="1"/>
    <col min="11" max="11" width="12.85546875" style="2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2" x14ac:dyDescent="0.25">
      <c r="C1" s="32" t="s">
        <v>0</v>
      </c>
      <c r="D1" s="32"/>
      <c r="E1" s="32"/>
      <c r="F1" s="32"/>
      <c r="G1" s="32"/>
      <c r="H1" s="32"/>
    </row>
    <row r="2" spans="2:12" x14ac:dyDescent="0.25">
      <c r="C2" s="33" t="s">
        <v>1</v>
      </c>
      <c r="D2" s="33"/>
      <c r="E2" s="33"/>
      <c r="F2" s="33"/>
      <c r="G2" s="33"/>
      <c r="H2" s="33"/>
      <c r="J2" s="4"/>
      <c r="K2" s="4"/>
    </row>
    <row r="3" spans="2:12" x14ac:dyDescent="0.25">
      <c r="C3" s="33" t="s">
        <v>2</v>
      </c>
      <c r="D3" s="33"/>
      <c r="E3" s="33"/>
      <c r="F3" s="33"/>
      <c r="G3" s="33"/>
      <c r="H3" s="33"/>
      <c r="J3" s="4"/>
      <c r="K3" s="4"/>
    </row>
    <row r="4" spans="2:12" x14ac:dyDescent="0.25">
      <c r="C4" s="33" t="s">
        <v>3</v>
      </c>
      <c r="D4" s="33"/>
      <c r="E4" s="33"/>
      <c r="F4" s="33"/>
      <c r="G4" s="33"/>
      <c r="H4" s="33"/>
      <c r="J4" s="4"/>
      <c r="K4" s="4"/>
    </row>
    <row r="5" spans="2:12" x14ac:dyDescent="0.25">
      <c r="J5" s="4"/>
      <c r="K5" s="4"/>
    </row>
    <row r="6" spans="2:12" x14ac:dyDescent="0.25">
      <c r="C6" s="7" t="s">
        <v>4</v>
      </c>
      <c r="D6" s="8"/>
      <c r="E6" s="9"/>
      <c r="F6" s="9">
        <v>2024</v>
      </c>
      <c r="G6" s="3"/>
      <c r="H6" s="9">
        <v>2023</v>
      </c>
      <c r="I6" s="9" t="s">
        <v>5</v>
      </c>
      <c r="J6" s="9" t="s">
        <v>6</v>
      </c>
      <c r="K6" s="9" t="s">
        <v>7</v>
      </c>
      <c r="L6" s="9" t="s">
        <v>6</v>
      </c>
    </row>
    <row r="7" spans="2:12" x14ac:dyDescent="0.25">
      <c r="C7" s="7" t="s">
        <v>8</v>
      </c>
      <c r="D7" s="8"/>
      <c r="F7" s="10"/>
      <c r="G7" s="10"/>
      <c r="H7" s="10"/>
      <c r="J7" s="4"/>
      <c r="K7" s="4"/>
    </row>
    <row r="8" spans="2:12" x14ac:dyDescent="0.25">
      <c r="B8" s="1">
        <v>1.1000000000000001</v>
      </c>
      <c r="D8" s="5" t="s">
        <v>31</v>
      </c>
      <c r="F8" s="4">
        <v>7168911198.7200003</v>
      </c>
      <c r="G8" s="4">
        <f>SUMIF('[55]Balanza 202412'!$J$3:$J$267,"1.1",'[55]Balanza 202412'!$I$3:$I$267)</f>
        <v>7168911198.7200003</v>
      </c>
      <c r="H8" s="4">
        <v>4530898771.4700003</v>
      </c>
      <c r="I8" s="4">
        <f>'[55]Notas 122024'!$O$206</f>
        <v>7168911198.6200008</v>
      </c>
      <c r="J8" s="4">
        <f>F8-I8</f>
        <v>9.9999427795410156E-2</v>
      </c>
      <c r="K8" s="4">
        <f>'[55]Notas 122024'!$Q$206</f>
        <v>4530898770.6974001</v>
      </c>
      <c r="L8" s="4">
        <f>H8-K8</f>
        <v>0.77260017395019531</v>
      </c>
    </row>
    <row r="9" spans="2:12" customFormat="1" x14ac:dyDescent="0.25">
      <c r="B9">
        <v>1.2</v>
      </c>
      <c r="C9" s="11"/>
      <c r="D9" s="5" t="s">
        <v>32</v>
      </c>
      <c r="E9" s="6"/>
      <c r="F9" s="4">
        <v>371140518.79000002</v>
      </c>
      <c r="G9" s="4">
        <f>SUMIF('[55]Balanza 202412'!$J$3:$J$267,"1.2",'[55]Balanza 202412'!$I$3:$I$267)+1</f>
        <v>371140519.79000002</v>
      </c>
      <c r="H9" s="4">
        <v>66309194.259999998</v>
      </c>
      <c r="I9" s="4">
        <f>'[55]Notas 122024'!$O$214</f>
        <v>371140518.79000002</v>
      </c>
      <c r="J9" s="4">
        <f>F9-I9</f>
        <v>0</v>
      </c>
      <c r="K9" s="4">
        <f>'[55]Notas 122024'!$Q$214</f>
        <v>66309194.100000001</v>
      </c>
      <c r="L9" s="4">
        <f t="shared" ref="L9:L18" si="0">H9-K9</f>
        <v>0.15999999642372131</v>
      </c>
    </row>
    <row r="10" spans="2:12" customFormat="1" hidden="1" x14ac:dyDescent="0.25">
      <c r="B10">
        <v>1.3</v>
      </c>
      <c r="C10" s="11"/>
      <c r="D10" s="5" t="s">
        <v>9</v>
      </c>
      <c r="E10" s="6"/>
      <c r="F10" s="4">
        <v>0</v>
      </c>
      <c r="G10" s="12"/>
      <c r="H10" s="4">
        <v>0</v>
      </c>
      <c r="I10" s="4"/>
      <c r="J10" s="4"/>
      <c r="K10" s="4"/>
      <c r="L10" s="4">
        <f t="shared" si="0"/>
        <v>0</v>
      </c>
    </row>
    <row r="11" spans="2:12" x14ac:dyDescent="0.25">
      <c r="C11" s="7" t="s">
        <v>10</v>
      </c>
      <c r="F11" s="13">
        <v>7540051717.5100002</v>
      </c>
      <c r="G11" s="14"/>
      <c r="H11" s="13">
        <v>4597207964.7300005</v>
      </c>
      <c r="I11" s="4"/>
      <c r="J11" s="4"/>
      <c r="K11" s="4"/>
      <c r="L11" s="4"/>
    </row>
    <row r="12" spans="2:12" x14ac:dyDescent="0.25">
      <c r="C12" s="7" t="s">
        <v>11</v>
      </c>
      <c r="F12" s="4"/>
      <c r="G12" s="4"/>
      <c r="H12" s="4"/>
      <c r="I12" s="4"/>
      <c r="J12" s="4"/>
      <c r="K12" s="4"/>
      <c r="L12" s="15"/>
    </row>
    <row r="13" spans="2:12" customFormat="1" x14ac:dyDescent="0.25">
      <c r="B13">
        <v>1.5</v>
      </c>
      <c r="C13" s="11"/>
      <c r="D13" s="5" t="s">
        <v>33</v>
      </c>
      <c r="E13" s="6"/>
      <c r="F13" s="4">
        <v>307093467.45999998</v>
      </c>
      <c r="G13" s="4">
        <f>SUMIF('[55]Balanza 202412'!$J$3:$J$267,"1.5",'[55]Balanza 202412'!$I$3:$I$267)</f>
        <v>307093467.45999998</v>
      </c>
      <c r="H13" s="4">
        <v>307150946.00999999</v>
      </c>
      <c r="I13" s="4">
        <f>'[55]Notas 122024'!$O$273</f>
        <v>307093466.76999998</v>
      </c>
      <c r="J13" s="4">
        <f>F13-I13</f>
        <v>0.68999999761581421</v>
      </c>
      <c r="K13" s="4">
        <f>'[55]Notas 122024'!$Q$273</f>
        <v>307150946</v>
      </c>
      <c r="L13" s="4">
        <f t="shared" si="0"/>
        <v>9.9999904632568359E-3</v>
      </c>
    </row>
    <row r="14" spans="2:12" customFormat="1" hidden="1" x14ac:dyDescent="0.25">
      <c r="B14">
        <v>1.6</v>
      </c>
      <c r="C14" s="11"/>
      <c r="D14" s="5" t="s">
        <v>12</v>
      </c>
      <c r="E14" s="6"/>
      <c r="F14" s="4">
        <v>0</v>
      </c>
      <c r="G14" s="12"/>
      <c r="H14" s="4">
        <v>0</v>
      </c>
      <c r="I14" s="4">
        <f>'[55]Notas 122024'!O271</f>
        <v>93466.77</v>
      </c>
      <c r="J14" s="4">
        <f>F14-I14</f>
        <v>-93466.77</v>
      </c>
      <c r="K14" s="4">
        <f>'[55]Notas 122024'!P271</f>
        <v>0</v>
      </c>
      <c r="L14" s="4">
        <f t="shared" si="0"/>
        <v>0</v>
      </c>
    </row>
    <row r="15" spans="2:12" customFormat="1" x14ac:dyDescent="0.25">
      <c r="B15">
        <v>1.7</v>
      </c>
      <c r="C15" s="11"/>
      <c r="D15" s="5" t="s">
        <v>34</v>
      </c>
      <c r="E15" s="6"/>
      <c r="F15" s="4">
        <v>34609844.009999998</v>
      </c>
      <c r="G15" s="4">
        <f>SUMIF('[55]Balanza 202412'!$J$3:$J$267,"1.7",'[55]Balanza 202412'!$I$3:$I$267)</f>
        <v>34609844.009999998</v>
      </c>
      <c r="H15" s="4">
        <v>34609844.009999998</v>
      </c>
      <c r="I15" s="4">
        <f>'[55]Notas 122024'!$O$285</f>
        <v>34609844.009999998</v>
      </c>
      <c r="J15" s="4">
        <f>F15-I15</f>
        <v>0</v>
      </c>
      <c r="K15" s="4">
        <f>'[55]Notas 122024'!$Q$285</f>
        <v>34609844.009999998</v>
      </c>
      <c r="L15" s="4">
        <f t="shared" si="0"/>
        <v>0</v>
      </c>
    </row>
    <row r="16" spans="2:12" customFormat="1" hidden="1" x14ac:dyDescent="0.25">
      <c r="B16" s="1">
        <v>1.8</v>
      </c>
      <c r="C16" s="11"/>
      <c r="D16" s="5" t="s">
        <v>13</v>
      </c>
      <c r="E16" s="6"/>
      <c r="F16" s="4">
        <v>0</v>
      </c>
      <c r="G16" s="12"/>
      <c r="H16" s="4">
        <v>0</v>
      </c>
      <c r="I16" s="4"/>
      <c r="J16" s="4"/>
      <c r="K16" s="4"/>
      <c r="L16" s="4">
        <f t="shared" si="0"/>
        <v>0</v>
      </c>
    </row>
    <row r="17" spans="2:16" x14ac:dyDescent="0.25">
      <c r="B17" s="1">
        <v>1.9</v>
      </c>
      <c r="D17" s="5" t="s">
        <v>35</v>
      </c>
      <c r="F17" s="4">
        <v>2368266176.9199996</v>
      </c>
      <c r="G17" s="4">
        <f>SUMIF('[55]Balanza 202412'!$J$3:$J$267,"1.9",'[55]Balanza 202412'!$I$3:$I$267)</f>
        <v>2368266176.9199996</v>
      </c>
      <c r="H17" s="4">
        <v>2150625912.7199993</v>
      </c>
      <c r="I17" s="4">
        <f>'[55]Notas 122024'!$O$315</f>
        <v>2368266176.9199996</v>
      </c>
      <c r="J17" s="4">
        <f>F17-I17</f>
        <v>0</v>
      </c>
      <c r="K17" s="4">
        <f>'[55]Notas 122024'!$Q$315</f>
        <v>2150625912.7200003</v>
      </c>
      <c r="L17" s="4">
        <f t="shared" si="0"/>
        <v>0</v>
      </c>
      <c r="M17" s="15"/>
    </row>
    <row r="18" spans="2:16" x14ac:dyDescent="0.25">
      <c r="B18" s="16">
        <v>1.1100000000000001</v>
      </c>
      <c r="D18" s="5" t="s">
        <v>36</v>
      </c>
      <c r="F18" s="4">
        <v>0</v>
      </c>
      <c r="G18" s="4">
        <f>SUMIF('[55]Balanza 202412'!$J$3:$J$267,"1.11",'[55]Balanza 202412'!$I$3:$I$267)</f>
        <v>0</v>
      </c>
      <c r="H18" s="4">
        <v>256459510.62</v>
      </c>
      <c r="I18" s="4">
        <f>'[55]Notas 122024'!$O$326</f>
        <v>0</v>
      </c>
      <c r="J18" s="4">
        <f>F18-I18</f>
        <v>0</v>
      </c>
      <c r="K18" s="4">
        <f>'[55]Notas 122024'!$Q$326</f>
        <v>256459510.62</v>
      </c>
      <c r="L18" s="4">
        <f t="shared" si="0"/>
        <v>0</v>
      </c>
    </row>
    <row r="19" spans="2:16" customFormat="1" hidden="1" x14ac:dyDescent="0.25">
      <c r="B19">
        <v>1.1200000000000001</v>
      </c>
      <c r="C19" s="11"/>
      <c r="D19" s="17" t="s">
        <v>14</v>
      </c>
      <c r="E19" s="18"/>
      <c r="F19" s="4">
        <v>0</v>
      </c>
      <c r="G19" s="14"/>
      <c r="H19" s="4">
        <v>0</v>
      </c>
      <c r="I19" s="4" t="e">
        <f>'[55]Notas 122024'!#REF!</f>
        <v>#REF!</v>
      </c>
      <c r="J19" s="4" t="e">
        <f>F19-I19</f>
        <v>#REF!</v>
      </c>
      <c r="K19" s="4" t="e">
        <f>'[55]Notas 122024'!#REF!</f>
        <v>#REF!</v>
      </c>
      <c r="L19" s="4"/>
    </row>
    <row r="20" spans="2:16" x14ac:dyDescent="0.25">
      <c r="C20" s="7" t="s">
        <v>15</v>
      </c>
      <c r="F20" s="13">
        <v>2709969488.3899994</v>
      </c>
      <c r="G20" s="14"/>
      <c r="H20" s="13">
        <v>2748846214.3599992</v>
      </c>
      <c r="I20" s="4"/>
      <c r="J20" s="4"/>
      <c r="K20" s="4"/>
      <c r="L20" s="4"/>
    </row>
    <row r="21" spans="2:16" ht="15.75" thickBot="1" x14ac:dyDescent="0.3">
      <c r="C21" s="7" t="s">
        <v>16</v>
      </c>
      <c r="F21" s="19">
        <v>10250021205.9</v>
      </c>
      <c r="G21" s="20"/>
      <c r="H21" s="19">
        <v>7346054179.0900002</v>
      </c>
      <c r="I21" s="4"/>
      <c r="J21" s="4"/>
      <c r="K21" s="4"/>
      <c r="L21" s="4"/>
    </row>
    <row r="22" spans="2:16" ht="15.75" thickTop="1" x14ac:dyDescent="0.25">
      <c r="D22" s="5" t="s">
        <v>17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18</v>
      </c>
      <c r="F23" s="4"/>
      <c r="G23" s="4"/>
      <c r="H23" s="4"/>
      <c r="I23" s="4"/>
      <c r="J23" s="4"/>
      <c r="K23" s="4"/>
      <c r="L23" s="4"/>
    </row>
    <row r="24" spans="2:16" x14ac:dyDescent="0.25">
      <c r="C24" s="7" t="s">
        <v>19</v>
      </c>
      <c r="F24" s="14"/>
      <c r="G24" s="14"/>
      <c r="H24" s="14"/>
      <c r="I24" s="4"/>
      <c r="J24" s="4"/>
      <c r="K24" s="4"/>
      <c r="L24" s="4"/>
    </row>
    <row r="25" spans="2:16" x14ac:dyDescent="0.25">
      <c r="B25" s="1">
        <v>2.1</v>
      </c>
      <c r="D25" s="5" t="s">
        <v>37</v>
      </c>
      <c r="F25" s="4">
        <v>181751774.79999998</v>
      </c>
      <c r="G25" s="4">
        <f>-SUMIF('[55]Balanza 202412'!$J$3:$J$267,"2.1",'[55]Balanza 202412'!$I$3:$I$267)-1</f>
        <v>181751773.79999998</v>
      </c>
      <c r="H25" s="4">
        <v>80613411.830000013</v>
      </c>
      <c r="I25" s="4">
        <f>'[55]Notas 122024'!$O$341</f>
        <v>181751774.79999998</v>
      </c>
      <c r="J25" s="4">
        <f>F25-I25</f>
        <v>0</v>
      </c>
      <c r="K25" s="4">
        <f>'[55]Notas 122024'!$Q$341</f>
        <v>80613412.330000013</v>
      </c>
      <c r="L25" s="4">
        <f t="shared" ref="L25:L28" si="1">H25-K25</f>
        <v>-0.5</v>
      </c>
      <c r="M25" s="15"/>
    </row>
    <row r="26" spans="2:16" customFormat="1" x14ac:dyDescent="0.25">
      <c r="B26">
        <v>2.2000000000000002</v>
      </c>
      <c r="C26" s="11"/>
      <c r="D26" s="5" t="s">
        <v>38</v>
      </c>
      <c r="E26" s="6"/>
      <c r="F26" s="4">
        <v>25315050.419999998</v>
      </c>
      <c r="G26" s="4">
        <f>-SUMIF('[55]Balanza 202412'!$J$3:$J$267,"2.2",'[55]Balanza 202412'!$I$3:$I$267)+1</f>
        <v>25315050.419999998</v>
      </c>
      <c r="H26" s="4">
        <v>164811276.39999998</v>
      </c>
      <c r="I26" s="4">
        <f>'[55]Notas 122024'!$O$351</f>
        <v>25315050.439999998</v>
      </c>
      <c r="J26" s="4">
        <f>F26-I26</f>
        <v>-1.9999999552965164E-2</v>
      </c>
      <c r="K26" s="4">
        <f>'[55]Notas 122024'!$Q$351</f>
        <v>164811276.39999998</v>
      </c>
      <c r="L26" s="4">
        <f t="shared" si="1"/>
        <v>0</v>
      </c>
      <c r="M26" s="21"/>
    </row>
    <row r="27" spans="2:16" customFormat="1" x14ac:dyDescent="0.25">
      <c r="B27">
        <v>2.2999999999999998</v>
      </c>
      <c r="C27" s="11"/>
      <c r="D27" s="5" t="s">
        <v>39</v>
      </c>
      <c r="E27" s="6"/>
      <c r="F27" s="4">
        <v>58442162.299999997</v>
      </c>
      <c r="G27" s="4">
        <f>-SUMIF('[55]Balanza 202412'!$J$3:$J$267,"2.3",'[55]Balanza 202412'!$I$3:$I$267)+1</f>
        <v>58442163.299999997</v>
      </c>
      <c r="H27" s="4">
        <v>47700099.43</v>
      </c>
      <c r="I27" s="4">
        <f>'[55]Notas 122024'!$O$358</f>
        <v>58442162.299999997</v>
      </c>
      <c r="J27" s="4">
        <f>F27-I27</f>
        <v>0</v>
      </c>
      <c r="K27" s="4">
        <f>'[55]Notas 122024'!$Q$358</f>
        <v>47700099.43</v>
      </c>
      <c r="L27" s="4">
        <f t="shared" si="1"/>
        <v>0</v>
      </c>
    </row>
    <row r="28" spans="2:16" customFormat="1" x14ac:dyDescent="0.25">
      <c r="B28" s="1">
        <v>2.4</v>
      </c>
      <c r="C28" s="11"/>
      <c r="D28" s="5" t="s">
        <v>40</v>
      </c>
      <c r="E28" s="6"/>
      <c r="F28" s="4">
        <v>5829171.5299999863</v>
      </c>
      <c r="G28" s="4">
        <f>-SUMIF('[55]Balanza 202412'!$J$3:$J$267,"2.4",'[55]Balanza 202412'!$I$3:$I$267)+1</f>
        <v>5829172.5299999863</v>
      </c>
      <c r="H28" s="4">
        <v>8931742.2299999967</v>
      </c>
      <c r="I28" s="4">
        <f>'[55]Notas 122024'!$O$366</f>
        <v>5829171.75</v>
      </c>
      <c r="J28" s="4">
        <f>F28-I28</f>
        <v>-0.2200000137090683</v>
      </c>
      <c r="K28" s="4">
        <f>'[55]Notas 122024'!$Q$366</f>
        <v>8931742.2299999967</v>
      </c>
      <c r="L28" s="4">
        <f t="shared" si="1"/>
        <v>0</v>
      </c>
    </row>
    <row r="29" spans="2:16" x14ac:dyDescent="0.25">
      <c r="C29" s="7" t="s">
        <v>20</v>
      </c>
      <c r="F29" s="13">
        <v>271338159.04999995</v>
      </c>
      <c r="G29" s="14"/>
      <c r="H29" s="13">
        <v>302056528.88999999</v>
      </c>
      <c r="I29" s="4"/>
      <c r="J29" s="4"/>
      <c r="K29" s="4"/>
      <c r="L29" s="4"/>
    </row>
    <row r="30" spans="2:16" customFormat="1" x14ac:dyDescent="0.25">
      <c r="C30" s="22" t="s">
        <v>21</v>
      </c>
      <c r="D30" s="11"/>
      <c r="E30" s="6"/>
      <c r="F30" s="23"/>
      <c r="G30" s="23"/>
      <c r="H30" s="23"/>
      <c r="I30" s="4"/>
      <c r="J30" s="4"/>
      <c r="K30" s="4"/>
      <c r="L30" s="4"/>
    </row>
    <row r="31" spans="2:16" customFormat="1" x14ac:dyDescent="0.25">
      <c r="B31">
        <v>2.5</v>
      </c>
      <c r="C31" s="11"/>
      <c r="D31" s="5" t="s">
        <v>41</v>
      </c>
      <c r="E31" s="6"/>
      <c r="F31" s="4">
        <v>355203381.41000003</v>
      </c>
      <c r="G31" s="4">
        <f>-SUMIF('[55]Balanza 202412'!$J$3:$J$267,"2.5",'[55]Balanza 202412'!$I$3:$I$267)</f>
        <v>355203381.41000003</v>
      </c>
      <c r="H31" s="4">
        <v>226550868</v>
      </c>
      <c r="I31" s="4">
        <f>-SUMIF('[55]Balanza 202412'!$J$3:$J$267,"2.5",'[55]Balanza 202412'!$I$3:$I$267)</f>
        <v>355203381.41000003</v>
      </c>
      <c r="J31" s="4">
        <f>-SUMIF('[55]Balanza 202412'!$J$3:$J$267,"2.5",'[55]Balanza 202412'!$I$3:$I$267)</f>
        <v>355203381.41000003</v>
      </c>
      <c r="K31" s="4">
        <f>-SUMIF('[55]Balanza 202412'!$J$3:$J$267,"2.5",'[55]Balanza 202412'!$I$3:$I$267)</f>
        <v>355203381.41000003</v>
      </c>
      <c r="L31" s="4">
        <f>-SUMIF('[55]Balanza 202412'!$J$3:$J$267,"2.5",'[55]Balanza 202412'!$I$3:$I$267)</f>
        <v>355203381.41000003</v>
      </c>
      <c r="M31" s="24"/>
      <c r="P31" s="25"/>
    </row>
    <row r="32" spans="2:16" customFormat="1" x14ac:dyDescent="0.25">
      <c r="B32">
        <v>2.6</v>
      </c>
      <c r="C32" s="11"/>
      <c r="D32" s="5" t="s">
        <v>42</v>
      </c>
      <c r="E32" s="6"/>
      <c r="F32" s="4">
        <v>182572313.30999997</v>
      </c>
      <c r="G32" s="4">
        <f>-SUMIF('[55]Balanza 202412'!$J$3:$J$267,"2.6",'[55]Balanza 202412'!$I$3:$I$267)</f>
        <v>182572312.30999997</v>
      </c>
      <c r="H32" s="4">
        <v>145145356.62999997</v>
      </c>
      <c r="I32" s="4">
        <f>'[55]Notas 122024'!$O$392</f>
        <v>182572313.28</v>
      </c>
      <c r="J32" s="4">
        <f>F32-I32</f>
        <v>2.9999971389770508E-2</v>
      </c>
      <c r="K32" s="4">
        <f>'[55]Notas 122024'!$Q$392</f>
        <v>145145356.63</v>
      </c>
      <c r="L32" s="4">
        <f t="shared" ref="L32" si="2">H32-K32</f>
        <v>0</v>
      </c>
    </row>
    <row r="33" spans="2:16" customFormat="1" x14ac:dyDescent="0.25">
      <c r="C33" s="22" t="s">
        <v>22</v>
      </c>
      <c r="D33" s="11"/>
      <c r="E33" s="6"/>
      <c r="F33" s="26">
        <v>537775693.72000003</v>
      </c>
      <c r="G33" s="27"/>
      <c r="H33" s="26">
        <v>371696224.63</v>
      </c>
      <c r="I33" s="4"/>
      <c r="J33" s="4"/>
      <c r="K33" s="4"/>
      <c r="L33" s="4"/>
    </row>
    <row r="34" spans="2:16" x14ac:dyDescent="0.25">
      <c r="C34" s="7" t="s">
        <v>23</v>
      </c>
      <c r="F34" s="13">
        <v>809113852.76999998</v>
      </c>
      <c r="G34" s="20"/>
      <c r="H34" s="13">
        <v>673752753.51999998</v>
      </c>
      <c r="I34" s="4"/>
      <c r="J34" s="4"/>
      <c r="K34" s="4"/>
    </row>
    <row r="35" spans="2:16" x14ac:dyDescent="0.25">
      <c r="C35" s="7"/>
      <c r="F35" s="4"/>
      <c r="G35" s="4"/>
      <c r="H35" s="4" t="s">
        <v>17</v>
      </c>
      <c r="I35" s="4"/>
      <c r="J35" s="4"/>
      <c r="K35" s="4"/>
      <c r="P35" s="28"/>
    </row>
    <row r="36" spans="2:16" x14ac:dyDescent="0.25">
      <c r="C36" s="7" t="s">
        <v>43</v>
      </c>
      <c r="E36" s="3"/>
      <c r="F36" s="4"/>
      <c r="G36" s="4"/>
      <c r="H36" s="4"/>
      <c r="I36" s="4"/>
      <c r="J36" s="4"/>
      <c r="K36" s="4"/>
    </row>
    <row r="37" spans="2:16" customFormat="1" x14ac:dyDescent="0.25">
      <c r="B37">
        <v>3.1</v>
      </c>
      <c r="C37" s="22"/>
      <c r="D37" s="5" t="s">
        <v>24</v>
      </c>
      <c r="E37" s="6"/>
      <c r="F37" s="4">
        <v>2587921627.2199998</v>
      </c>
      <c r="G37" s="4">
        <f>-SUMIF('[55]Balanza 202412'!$J$3:$J$267,"3.1",'[55]Balanza 202412'!$I$3:$I$267)</f>
        <v>2587921627.2199998</v>
      </c>
      <c r="H37" s="4">
        <v>2587921627.2199998</v>
      </c>
      <c r="I37" s="4"/>
      <c r="J37" s="4"/>
      <c r="K37" s="4"/>
      <c r="L37" s="4"/>
    </row>
    <row r="38" spans="2:16" customFormat="1" x14ac:dyDescent="0.25">
      <c r="B38">
        <v>3.2</v>
      </c>
      <c r="C38" s="11"/>
      <c r="D38" s="5" t="s">
        <v>25</v>
      </c>
      <c r="E38" s="6"/>
      <c r="F38" s="4">
        <v>3882813697.9299998</v>
      </c>
      <c r="G38" s="4">
        <f>-SUMIF('[55]Balanza 202412'!$J$3:$J$267,"3.2",'[55]Balanza 202412'!$I$3:$I$267)</f>
        <v>3882813697.9299998</v>
      </c>
      <c r="H38" s="4">
        <v>2811437954.4299998</v>
      </c>
      <c r="I38" s="4"/>
      <c r="J38" s="4"/>
      <c r="K38" s="4"/>
      <c r="L38" s="4"/>
      <c r="M38" s="24"/>
    </row>
    <row r="39" spans="2:16" x14ac:dyDescent="0.25">
      <c r="D39" s="5" t="s">
        <v>26</v>
      </c>
      <c r="F39" s="4">
        <v>2970172027.9499989</v>
      </c>
      <c r="G39" s="4">
        <f>'[56] ERF-Rendimiento Financiero'!G23</f>
        <v>0</v>
      </c>
      <c r="H39" s="4">
        <v>1272941843.9200001</v>
      </c>
      <c r="I39" s="4"/>
      <c r="J39" s="4"/>
      <c r="K39" s="4"/>
      <c r="L39" s="4"/>
    </row>
    <row r="40" spans="2:16" x14ac:dyDescent="0.25">
      <c r="C40" s="7" t="s">
        <v>27</v>
      </c>
      <c r="F40" s="26">
        <v>9440907353.0999985</v>
      </c>
      <c r="G40" s="20"/>
      <c r="H40" s="26">
        <v>6672301424.5699997</v>
      </c>
      <c r="I40" s="4"/>
      <c r="J40" s="4"/>
      <c r="K40" s="4"/>
    </row>
    <row r="41" spans="2:16" ht="15.75" thickBot="1" x14ac:dyDescent="0.3">
      <c r="C41" s="7" t="s">
        <v>28</v>
      </c>
      <c r="F41" s="19">
        <v>10250021205.869999</v>
      </c>
      <c r="G41" s="10"/>
      <c r="H41" s="19">
        <v>7346054179.0900002</v>
      </c>
      <c r="I41" s="4"/>
      <c r="J41" s="4"/>
      <c r="K41" s="4"/>
    </row>
    <row r="42" spans="2:16" ht="15.75" thickTop="1" x14ac:dyDescent="0.25">
      <c r="C42" s="7"/>
      <c r="F42" s="29"/>
      <c r="G42" s="10"/>
      <c r="H42" s="29"/>
      <c r="I42" s="4"/>
      <c r="J42" s="4"/>
      <c r="K42" s="4"/>
    </row>
    <row r="43" spans="2:16" x14ac:dyDescent="0.25">
      <c r="F43" s="30"/>
      <c r="H43" s="4"/>
    </row>
    <row r="44" spans="2:16" x14ac:dyDescent="0.25">
      <c r="F44" s="30"/>
    </row>
    <row r="45" spans="2:16" x14ac:dyDescent="0.25">
      <c r="F45" s="30"/>
    </row>
    <row r="65" hidden="1" x14ac:dyDescent="0.25"/>
    <row r="132" spans="3:3" x14ac:dyDescent="0.25">
      <c r="C132" s="5" t="s">
        <v>29</v>
      </c>
    </row>
    <row r="370" spans="3:3" ht="409.5" x14ac:dyDescent="0.25">
      <c r="C370" s="31" t="s">
        <v>30</v>
      </c>
    </row>
  </sheetData>
  <mergeCells count="4">
    <mergeCell ref="C1:H1"/>
    <mergeCell ref="C2:H2"/>
    <mergeCell ref="C3:H3"/>
    <mergeCell ref="C4:H4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Claudia Jimenez Ortiz</cp:lastModifiedBy>
  <dcterms:created xsi:type="dcterms:W3CDTF">2025-01-25T15:58:44Z</dcterms:created>
  <dcterms:modified xsi:type="dcterms:W3CDTF">2025-01-28T17:14:57Z</dcterms:modified>
</cp:coreProperties>
</file>