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15A685C0-BB69-40D9-8987-94EBF4F8CEE2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trimestre'!$A$4:$H$65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3" i="7" l="1"/>
  <c r="H173" i="7"/>
  <c r="H139" i="7" l="1"/>
  <c r="H11" i="7"/>
  <c r="F110" i="7"/>
  <c r="H110" i="7" s="1"/>
  <c r="G109" i="7"/>
  <c r="H109" i="7" s="1"/>
  <c r="G111" i="7"/>
  <c r="H111" i="7" s="1"/>
  <c r="G177" i="7"/>
  <c r="F177" i="7"/>
  <c r="H135" i="7"/>
  <c r="H134" i="7"/>
  <c r="G129" i="7"/>
  <c r="H129" i="7" s="1"/>
  <c r="G128" i="7"/>
  <c r="H128" i="7" s="1"/>
  <c r="F127" i="7"/>
  <c r="H127" i="7" s="1"/>
  <c r="G126" i="7"/>
  <c r="F126" i="7"/>
  <c r="G125" i="7"/>
  <c r="F125" i="7"/>
  <c r="H125" i="7" s="1"/>
  <c r="F124" i="7"/>
  <c r="H124" i="7" s="1"/>
  <c r="F123" i="7"/>
  <c r="H123" i="7" s="1"/>
  <c r="G122" i="7"/>
  <c r="H122" i="7" s="1"/>
  <c r="F121" i="7"/>
  <c r="H121" i="7" s="1"/>
  <c r="G119" i="7"/>
  <c r="H119" i="7" s="1"/>
  <c r="G118" i="7"/>
  <c r="F118" i="7"/>
  <c r="G117" i="7"/>
  <c r="F117" i="7"/>
  <c r="G116" i="7"/>
  <c r="F116" i="7"/>
  <c r="H116" i="7" s="1"/>
  <c r="G115" i="7"/>
  <c r="H115" i="7" s="1"/>
  <c r="G114" i="7"/>
  <c r="F114" i="7"/>
  <c r="G108" i="7"/>
  <c r="H108" i="7" s="1"/>
  <c r="G107" i="7"/>
  <c r="F107" i="7"/>
  <c r="G106" i="7"/>
  <c r="F106" i="7"/>
  <c r="G105" i="7"/>
  <c r="F105" i="7"/>
  <c r="G76" i="7"/>
  <c r="F76" i="7"/>
  <c r="H66" i="7"/>
  <c r="H57" i="7"/>
  <c r="H49" i="7"/>
  <c r="F40" i="7"/>
  <c r="H40" i="7" s="1"/>
  <c r="H35" i="7"/>
  <c r="G34" i="7"/>
  <c r="F34" i="7"/>
  <c r="H18" i="7"/>
  <c r="F17" i="7"/>
  <c r="H17" i="7" s="1"/>
  <c r="F16" i="7"/>
  <c r="H16" i="7" s="1"/>
  <c r="H10" i="7"/>
  <c r="H7" i="7"/>
  <c r="G5" i="7"/>
  <c r="H5" i="7" s="1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05" i="7" l="1"/>
  <c r="H107" i="7"/>
  <c r="H34" i="7"/>
  <c r="H114" i="7"/>
  <c r="H126" i="7"/>
  <c r="H117" i="7"/>
  <c r="H118" i="7"/>
  <c r="H177" i="7"/>
  <c r="H76" i="7"/>
  <c r="H106" i="7"/>
  <c r="H111" i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<sst xmlns="http://schemas.openxmlformats.org/spreadsheetml/2006/main" count="3948" uniqueCount="894">
  <si>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</si>
  <si>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</si>
  <si>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</si>
  <si>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</si>
  <si>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</si>
  <si>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</si>
  <si>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</si>
  <si>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</si>
  <si>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</si>
  <si>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</si>
  <si>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</si>
  <si>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</si>
  <si>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</si>
  <si>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</si>
  <si>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</si>
  <si>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</si>
  <si>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</si>
  <si>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</si>
  <si>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</si>
  <si>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</si>
  <si>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</si>
  <si>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</si>
  <si>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</si>
  <si>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</si>
  <si>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</si>
  <si>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</si>
  <si>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</si>
  <si>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</si>
  <si>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</si>
  <si>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</si>
  <si>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</si>
  <si>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</si>
  <si>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</si>
  <si>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</si>
  <si>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</si>
  <si>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</si>
  <si>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</si>
  <si>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</si>
  <si>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</si>
  <si>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</si>
  <si>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</si>
  <si>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</si>
  <si>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</si>
  <si>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</si>
  <si>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</si>
  <si>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</si>
  <si>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</si>
  <si>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</si>
  <si>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</si>
  <si>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</si>
  <si>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</si>
  <si>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</si>
  <si>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</si>
  <si>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</si>
  <si>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</si>
  <si>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</si>
  <si>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</si>
  <si>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</si>
  <si>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</si>
  <si>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</si>
  <si>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</si>
  <si>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</si>
  <si>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</si>
  <si>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</si>
  <si>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</si>
  <si>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</si>
  <si>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</si>
  <si>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</si>
  <si>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</si>
  <si>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</si>
  <si>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</si>
  <si>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</si>
  <si>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</si>
  <si>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</si>
  <si>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</si>
  <si>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</si>
  <si>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</si>
  <si>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</si>
  <si>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</si>
  <si>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</si>
  <si>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</si>
  <si>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</si>
  <si>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</si>
  <si>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</si>
  <si>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</si>
  <si>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</si>
  <si>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</si>
  <si>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</si>
  <si>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</si>
  <si>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</si>
  <si>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</si>
  <si>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</si>
  <si>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</si>
  <si>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</si>
  <si>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</si>
  <si>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</si>
  <si>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</si>
  <si>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</si>
  <si>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</si>
  <si>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</si>
  <si>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</si>
  <si>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</si>
  <si>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</si>
  <si>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</si>
  <si>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</si>
  <si>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</si>
  <si>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</si>
  <si>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</si>
  <si>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</si>
  <si>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</si>
  <si>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</si>
  <si>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</si>
  <si>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</si>
  <si>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</si>
  <si>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</si>
  <si>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</si>
  <si>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</si>
  <si>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</si>
  <si>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</si>
  <si>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</si>
  <si>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</si>
  <si>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</si>
  <si>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</si>
  <si>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</si>
  <si>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</si>
  <si>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</si>
  <si>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</si>
  <si>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</si>
  <si>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</si>
  <si>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</si>
  <si>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</si>
  <si>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</si>
  <si>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</si>
  <si>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</si>
  <si>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</si>
  <si>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</si>
  <si>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</si>
  <si>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</si>
  <si>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</si>
  <si>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</si>
  <si>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</si>
  <si>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</si>
  <si>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</si>
  <si>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</si>
  <si>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</si>
  <si>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</si>
  <si>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</si>
  <si>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</si>
  <si>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</si>
  <si>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</si>
  <si>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</si>
  <si>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</si>
  <si>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</si>
  <si>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</si>
  <si>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</si>
  <si>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</si>
  <si>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</si>
  <si>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</si>
  <si>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</si>
  <si>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</si>
  <si>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</si>
  <si>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</si>
  <si>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</si>
  <si>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</si>
  <si>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</si>
  <si>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</si>
  <si>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</si>
  <si>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</si>
  <si>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</si>
  <si>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</si>
  <si>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</si>
  <si>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</si>
  <si>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</si>
  <si>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</si>
  <si>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</si>
  <si>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</si>
  <si>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</si>
  <si>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</si>
  <si>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</si>
  <si>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</si>
  <si>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</si>
  <si>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</si>
  <si>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</si>
  <si>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</si>
  <si>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</si>
  <si>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</si>
  <si>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</si>
  <si>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</si>
  <si>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</si>
  <si>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</si>
  <si>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</si>
  <si>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</si>
  <si>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</si>
  <si>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</si>
  <si>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</si>
  <si>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</si>
  <si>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</si>
  <si>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</si>
  <si>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</si>
  <si>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</si>
  <si>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</si>
  <si>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</si>
  <si>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</si>
  <si>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</si>
  <si>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</si>
  <si>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</si>
  <si>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</si>
  <si>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</si>
  <si>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</si>
  <si>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</si>
  <si>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</si>
  <si>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</si>
  <si>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</si>
  <si>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</si>
  <si>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</si>
  <si>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</si>
  <si>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</si>
  <si>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</si>
  <si>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</si>
  <si>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</si>
  <si>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</si>
  <si>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</si>
  <si>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</si>
  <si>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</si>
  <si>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</si>
  <si>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</si>
  <si>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</si>
  <si>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</si>
  <si>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</si>
  <si>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</si>
  <si>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</si>
  <si>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</si>
  <si>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</si>
  <si>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</si>
  <si>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</si>
  <si>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</si>
  <si>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</si>
  <si>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</si>
  <si>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</si>
  <si>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</si>
  <si>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</si>
  <si>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</si>
  <si>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</si>
  <si>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</si>
  <si>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</si>
  <si>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</si>
  <si>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</si>
  <si>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</si>
  <si>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</si>
  <si>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</si>
  <si>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</si>
  <si>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</si>
  <si>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</si>
  <si>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</si>
  <si>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</si>
  <si>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</si>
  <si>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</si>
  <si>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</si>
  <si>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</si>
  <si>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</si>
  <si>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</si>
  <si>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</si>
  <si>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</si>
  <si>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</si>
  <si>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</si>
  <si>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</si>
  <si>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</si>
  <si>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</si>
  <si>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</si>
  <si>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</si>
  <si>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</si>
  <si>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</si>
  <si>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</si>
  <si>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</si>
  <si>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</si>
  <si>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</si>
  <si>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</si>
  <si>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</si>
  <si>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</si>
  <si>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</si>
  <si>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</si>
  <si>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</si>
  <si>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</si>
  <si>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</si>
  <si>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</si>
  <si>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</si>
  <si>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</si>
  <si>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</si>
  <si>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</si>
  <si>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</si>
  <si>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</si>
  <si>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</si>
  <si>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</si>
  <si>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</si>
  <si>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</si>
  <si>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</si>
  <si>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</si>
  <si>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</si>
  <si>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</si>
  <si>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</si>
  <si>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</si>
  <si>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</si>
  <si>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</si>
  <si>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</si>
  <si>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</si>
  <si>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</si>
  <si>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</si>
  <si>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</si>
  <si>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</si>
  <si>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</si>
  <si>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</si>
  <si>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</si>
  <si>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</si>
  <si>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</si>
  <si>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</si>
  <si>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</si>
  <si>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</si>
  <si>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</si>
  <si>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</si>
  <si>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</si>
  <si>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</si>
  <si>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</si>
  <si>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</si>
  <si>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</si>
  <si>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</si>
  <si>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</si>
  <si>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</si>
  <si>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</si>
  <si>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</si>
  <si>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</si>
  <si>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</si>
  <si>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</si>
  <si>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</si>
  <si>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</si>
  <si>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</si>
  <si>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</si>
  <si>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</si>
  <si>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</si>
  <si>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</si>
  <si>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</si>
  <si>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</si>
  <si>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</si>
  <si>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</si>
  <si>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</si>
  <si>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</si>
  <si>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</si>
  <si>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</si>
  <si>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</si>
  <si>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</si>
  <si>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</si>
  <si>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</si>
  <si>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</si>
  <si>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</si>
  <si>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</si>
  <si>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</si>
  <si>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</si>
  <si>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</si>
  <si>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</si>
  <si>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</si>
  <si>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</si>
  <si>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</si>
  <si>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</si>
  <si>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</si>
  <si>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</si>
  <si>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</si>
  <si>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</si>
  <si>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</si>
  <si>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</si>
  <si>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</si>
  <si>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</si>
  <si>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</si>
  <si>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</si>
  <si>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</si>
  <si>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</si>
  <si>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</si>
  <si>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</si>
  <si>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</si>
  <si>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</si>
  <si>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</si>
  <si>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</si>
  <si>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</si>
  <si>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</si>
  <si>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</si>
  <si>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</si>
  <si>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</si>
  <si>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</si>
  <si>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</si>
  <si>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</si>
  <si>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</si>
  <si>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</si>
  <si>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</si>
  <si>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</si>
  <si>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</si>
  <si>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</si>
  <si>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</si>
  <si>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</si>
  <si>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</si>
  <si>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</si>
  <si>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</si>
  <si>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</si>
  <si>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</si>
  <si>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</si>
  <si>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</si>
  <si>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</si>
  <si>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</si>
  <si>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</si>
  <si>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</si>
  <si>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</si>
  <si>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</si>
  <si>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</si>
  <si>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</si>
  <si>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</si>
  <si>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</si>
  <si>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</si>
  <si>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</si>
  <si>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</si>
  <si>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</si>
  <si>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</si>
  <si>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</si>
  <si>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</si>
  <si>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</si>
  <si>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</si>
  <si>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</si>
  <si>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</si>
  <si>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</si>
  <si>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</si>
  <si>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</si>
  <si>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</si>
  <si>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</si>
  <si>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</si>
  <si>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</si>
  <si>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</si>
  <si>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</si>
  <si>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</si>
  <si>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</si>
  <si>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</si>
  <si>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</si>
  <si>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</si>
  <si>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</si>
  <si>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</si>
  <si>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</si>
  <si>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</si>
  <si>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</si>
  <si>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</si>
  <si>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</si>
  <si>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</si>
  <si>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</si>
  <si>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</si>
  <si>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</si>
  <si>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</si>
  <si>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</si>
  <si>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</si>
  <si>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</si>
  <si>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</si>
  <si>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</si>
  <si>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</si>
  <si>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</si>
  <si>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</si>
  <si>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</si>
  <si>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</si>
  <si>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</si>
  <si>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</si>
  <si>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</si>
  <si>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</si>
  <si>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</si>
  <si>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</si>
  <si>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</si>
  <si>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</si>
  <si>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</si>
  <si>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</si>
  <si>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</si>
  <si>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</si>
  <si>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</si>
  <si>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</si>
  <si>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</si>
  <si>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</si>
  <si>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</si>
  <si>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</si>
  <si>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</si>
  <si>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</si>
  <si>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</si>
  <si>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</si>
  <si>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</si>
  <si>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</si>
  <si>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</si>
  <si>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</si>
  <si>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</si>
  <si>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</si>
  <si>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</si>
  <si>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</si>
  <si>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</si>
  <si>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</si>
  <si>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</si>
  <si>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</si>
  <si>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</si>
  <si>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</si>
  <si>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</si>
  <si>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</si>
  <si>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</si>
  <si>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</si>
  <si>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</si>
  <si>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</si>
  <si>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</si>
  <si>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</si>
  <si>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</si>
  <si>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</si>
  <si>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</si>
  <si>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</si>
  <si>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</si>
  <si>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</si>
  <si>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</si>
  <si>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</si>
  <si>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</si>
  <si>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</si>
  <si>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</si>
  <si>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</si>
  <si>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</si>
  <si>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</si>
  <si>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</si>
  <si>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</si>
  <si>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</si>
  <si>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</si>
  <si>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</si>
  <si>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</si>
  <si>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</si>
  <si>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</si>
  <si>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</si>
  <si>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</si>
  <si>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</si>
  <si>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</si>
  <si>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</si>
  <si>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</si>
  <si>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</si>
  <si>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</si>
  <si>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</si>
  <si>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</si>
  <si>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</si>
  <si>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</si>
  <si>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</si>
  <si>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</si>
  <si>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</si>
  <si>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</si>
  <si>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</si>
  <si>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</si>
  <si>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</si>
  <si>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</si>
  <si>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</si>
  <si>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</si>
  <si>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</si>
  <si>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</si>
  <si>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</si>
  <si>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</si>
  <si>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</si>
  <si>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</si>
  <si>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</si>
  <si>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</si>
  <si>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</si>
  <si>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</si>
  <si>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</si>
  <si>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</si>
  <si>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</si>
  <si>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</si>
  <si>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</si>
  <si>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</si>
  <si>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</si>
  <si>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</si>
  <si>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</si>
  <si>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</si>
  <si>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</si>
  <si>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</si>
  <si>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</si>
  <si>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</si>
  <si>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</si>
  <si>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</si>
  <si>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</si>
  <si>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</si>
  <si>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</si>
  <si>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</si>
  <si>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</si>
  <si>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</si>
  <si>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</si>
  <si>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</si>
  <si>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</si>
  <si>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</si>
  <si>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</si>
  <si>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</si>
  <si>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</si>
  <si>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</si>
  <si>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</si>
  <si>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</si>
  <si>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</si>
  <si>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</si>
  <si>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</si>
  <si>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</si>
  <si>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</si>
  <si>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</si>
  <si>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</si>
  <si>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Und</t>
  </si>
  <si>
    <t>12161902001</t>
  </si>
  <si>
    <t>Detergente en polvo 30lbs</t>
  </si>
  <si>
    <t>12171703001</t>
  </si>
  <si>
    <t>Tinta ideal 2 onzas negra-azul</t>
  </si>
  <si>
    <t>12181501001</t>
  </si>
  <si>
    <t>Cera p/contar $) Pelikan</t>
  </si>
  <si>
    <t>14111511002</t>
  </si>
  <si>
    <t>Papel bond 8 1/2 x 11  cjs 10/1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</si>
  <si>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</si>
  <si>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</si>
  <si>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</si>
  <si>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</si>
  <si>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</si>
  <si>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</si>
  <si>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</si>
  <si>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</si>
  <si>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</si>
  <si>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14111530002</t>
  </si>
  <si>
    <t>Postip pequeno (3 x 2) paq. 12/1</t>
  </si>
  <si>
    <t>14111530003</t>
  </si>
  <si>
    <t>POST-IT BANDERITA CJS 24/1</t>
  </si>
  <si>
    <t>14111703001</t>
  </si>
  <si>
    <t>Papel toalla   en caja faldo 6/1(Mano)</t>
  </si>
  <si>
    <t>14111704002</t>
  </si>
  <si>
    <t>Papel higiénico  12/1</t>
  </si>
  <si>
    <t>14111705001</t>
  </si>
  <si>
    <t>Servilletas estandar 400/1 paq. Faldo 10/1</t>
  </si>
  <si>
    <t>14111802001</t>
  </si>
  <si>
    <t>14111802003</t>
  </si>
  <si>
    <t>14111802004</t>
  </si>
  <si>
    <t>14121810001</t>
  </si>
  <si>
    <t>14121810002</t>
  </si>
  <si>
    <t>Papel carbon 8,5 x 14</t>
  </si>
  <si>
    <t>24112404001</t>
  </si>
  <si>
    <t>Caja</t>
  </si>
  <si>
    <t>24121503004</t>
  </si>
  <si>
    <t>CAJAS TIPO MALETIN</t>
  </si>
  <si>
    <t>24141504001</t>
  </si>
  <si>
    <t>24141504002</t>
  </si>
  <si>
    <t>24141504003</t>
  </si>
  <si>
    <t>27112120001</t>
  </si>
  <si>
    <t>Encargado Aprovisionamiento, DGA</t>
  </si>
  <si>
    <t>Inventario en Almacén Trimestral (octubre-noviembre-diciembre 2024)</t>
  </si>
  <si>
    <t>Paq</t>
  </si>
  <si>
    <t>Caja de carton</t>
  </si>
  <si>
    <t>24121503014</t>
  </si>
  <si>
    <t>CINTA EPSON 8750</t>
  </si>
  <si>
    <t>24121503015</t>
  </si>
  <si>
    <t>CINTA EPSON S015329</t>
  </si>
  <si>
    <t>27112120002</t>
  </si>
  <si>
    <t>Grapas grandes 23/13</t>
  </si>
  <si>
    <t>27112120003</t>
  </si>
  <si>
    <t>Grapas gran capacidad 23/20</t>
  </si>
  <si>
    <t>27112120004</t>
  </si>
  <si>
    <t>Grapas stand 26/6</t>
  </si>
  <si>
    <t>31201610001</t>
  </si>
  <si>
    <t>40141742002</t>
  </si>
  <si>
    <t>Atomizadores</t>
  </si>
  <si>
    <t>42131606001</t>
  </si>
  <si>
    <t>Mascarillas KN95 LOGO DGA</t>
  </si>
  <si>
    <t>42131606002</t>
  </si>
  <si>
    <t>Mascarillas cjs 50/1</t>
  </si>
  <si>
    <t>42132201002</t>
  </si>
  <si>
    <t>Trajes de procteccion</t>
  </si>
  <si>
    <t>42132201003</t>
  </si>
  <si>
    <t>Guantes  caja 100/1</t>
  </si>
  <si>
    <t>42132201005</t>
  </si>
  <si>
    <t>Guantes de limpieza</t>
  </si>
  <si>
    <t>42192501002</t>
  </si>
  <si>
    <t>Protectores de calzados</t>
  </si>
  <si>
    <t>42295457001</t>
  </si>
  <si>
    <t>Lentes de proteccion transparentes</t>
  </si>
  <si>
    <t>43202001001</t>
  </si>
  <si>
    <t>CD-R</t>
  </si>
  <si>
    <t>43202001002</t>
  </si>
  <si>
    <t>44101716001</t>
  </si>
  <si>
    <t>Perforadora de 2 h</t>
  </si>
  <si>
    <t>44101716002</t>
  </si>
  <si>
    <t>Perforadora de 3 h</t>
  </si>
  <si>
    <t>44101801001</t>
  </si>
  <si>
    <t>Cinta para máquina sumadora TIO</t>
  </si>
  <si>
    <t>44101801002</t>
  </si>
  <si>
    <t>Calculadora o accesorios</t>
  </si>
  <si>
    <t>44101806001</t>
  </si>
  <si>
    <t>Rollos de Papel Termico 3 1/8 (Tramite y Archivo)50/1</t>
  </si>
  <si>
    <t>44102606002</t>
  </si>
  <si>
    <t>Cinta Brother correctora AX-10  black</t>
  </si>
  <si>
    <t>44102606003</t>
  </si>
  <si>
    <t>Cinta Olimpia-Kores 188-Royal alfha-600</t>
  </si>
  <si>
    <t>44102606004</t>
  </si>
  <si>
    <t>Cinta Panasonic E -2020 comp OLIVETTI-et-121</t>
  </si>
  <si>
    <t>44102606005</t>
  </si>
  <si>
    <t>Cinta de máquinas de escribir</t>
  </si>
  <si>
    <t>44103502001</t>
  </si>
  <si>
    <t>Tapas de encuadernación</t>
  </si>
  <si>
    <t>44103504001</t>
  </si>
  <si>
    <t>44103504002</t>
  </si>
  <si>
    <t>44103504003</t>
  </si>
  <si>
    <t>44103504004</t>
  </si>
  <si>
    <t>44111503001</t>
  </si>
  <si>
    <t>Bandejas p/ escritorios (2 bdj=1juego)</t>
  </si>
  <si>
    <t>44111509001</t>
  </si>
  <si>
    <t>44111509002</t>
  </si>
  <si>
    <t>Porta lapiz/lapicero</t>
  </si>
  <si>
    <t>44121506002</t>
  </si>
  <si>
    <t>Sobre manila 9X12. 25 CADA PAQUETE</t>
  </si>
  <si>
    <t>44121506005</t>
  </si>
  <si>
    <t>Sobre manila 6 1/2 x 9 1/2</t>
  </si>
  <si>
    <t>44121506006</t>
  </si>
  <si>
    <t>Sobre manila 3x6</t>
  </si>
  <si>
    <t>44121506010</t>
  </si>
  <si>
    <t>Sobre manila 10x13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</si>
  <si>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</si>
  <si>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</si>
  <si>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</si>
  <si>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</si>
  <si>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</si>
  <si>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</si>
  <si>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</si>
  <si>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</si>
  <si>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</si>
  <si>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</si>
  <si>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</si>
  <si>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</si>
  <si>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</si>
  <si>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</si>
  <si>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</si>
  <si>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44121706001</t>
  </si>
  <si>
    <t>Lapiz de carbon cjs/12/1</t>
  </si>
  <si>
    <t>44121708001</t>
  </si>
  <si>
    <t>Limpiador de ceramica- Descalin</t>
  </si>
  <si>
    <t>44121708002</t>
  </si>
  <si>
    <t>Marcadores</t>
  </si>
  <si>
    <t>44121708003</t>
  </si>
  <si>
    <t>Marcadores de pizarra</t>
  </si>
  <si>
    <t>44121716001</t>
  </si>
  <si>
    <t>Resaltadores CJS 12/1</t>
  </si>
  <si>
    <t>44121802001</t>
  </si>
  <si>
    <t>corrector liquido</t>
  </si>
  <si>
    <t>44122002001</t>
  </si>
  <si>
    <t>PROTECTRORES DE HOJAS TRANSPARENTES 100/1</t>
  </si>
  <si>
    <t>44122003001</t>
  </si>
  <si>
    <t>CARPETAS DE ARGOLLAS DE 1/2 PULG.</t>
  </si>
  <si>
    <t>44122003002</t>
  </si>
  <si>
    <t>44122003004</t>
  </si>
  <si>
    <t>44122003005</t>
  </si>
  <si>
    <t>44122003006</t>
  </si>
  <si>
    <t>44122003009</t>
  </si>
  <si>
    <t>CUBIERTA PLAST. P/ENCUADERNAR,OSCURA-PAQ 50/1</t>
  </si>
  <si>
    <t>44122010001</t>
  </si>
  <si>
    <t>44122011001</t>
  </si>
  <si>
    <t>44122011002</t>
  </si>
  <si>
    <t>Folder 8 1/2 x 11 cjs 100 und</t>
  </si>
  <si>
    <t>44122011003</t>
  </si>
  <si>
    <t>44122011004</t>
  </si>
  <si>
    <t>FOLDERS PARTITION  CJS  10/1</t>
  </si>
  <si>
    <t>44122017004</t>
  </si>
  <si>
    <t>Pendaflex 8 1/2 x 14</t>
  </si>
  <si>
    <t>44122026001</t>
  </si>
  <si>
    <t>44122101001</t>
  </si>
  <si>
    <t>Gomitas Cajas</t>
  </si>
  <si>
    <t>44122101002</t>
  </si>
  <si>
    <t>Gomitas Grande Fundas ( 7 x 1/8, 4Oz-113Gr)  NO. 33</t>
  </si>
  <si>
    <t>44122104001</t>
  </si>
  <si>
    <t>44122104002</t>
  </si>
  <si>
    <t>44122104003</t>
  </si>
  <si>
    <t>CLIPS DE BILLETERO 51 MM  CJS 12/1 (2P)</t>
  </si>
  <si>
    <t>44122104004</t>
  </si>
  <si>
    <t>CLIPS DE BILLETERO 41 MM  CJS 12/1  (1 5/8 P)</t>
  </si>
  <si>
    <t>44122104005</t>
  </si>
  <si>
    <t>CLIPS DE BILLETERO 32 MM  CJS 12/1 (1-1/4P)</t>
  </si>
  <si>
    <t>44122104006</t>
  </si>
  <si>
    <t>CLIPS DE BILLETERO 25 MM  CJS 12/1 (1P)</t>
  </si>
  <si>
    <t>44122104007</t>
  </si>
  <si>
    <t>CLIPS DE BILLETERO 19 MM  CJS 12/1 (3/4P)</t>
  </si>
  <si>
    <t>44122104008</t>
  </si>
  <si>
    <t>CLIPS DE BILLETERO 15 MM CJS 12/1  1/2´´</t>
  </si>
  <si>
    <t>47121701002</t>
  </si>
  <si>
    <t>Funda plástica 17 x 22 (paq. 100/1) 05 paquetes</t>
  </si>
  <si>
    <t>47121701003</t>
  </si>
  <si>
    <t>Funda plástica 24 x 30 (paq. 100/1) 10 paquetes</t>
  </si>
  <si>
    <t>47121701004</t>
  </si>
  <si>
    <t>Funda plástica 36 x 55 (paq. 100/1) 05 paquetes</t>
  </si>
  <si>
    <t>47121702002</t>
  </si>
  <si>
    <t>Zafacón para escritorio</t>
  </si>
  <si>
    <t>47131502001</t>
  </si>
  <si>
    <t>47131602001</t>
  </si>
  <si>
    <t>Brillo verde de pared paq. 10/1</t>
  </si>
  <si>
    <t>47131604001</t>
  </si>
  <si>
    <t>47131605001</t>
  </si>
  <si>
    <t>47131611001</t>
  </si>
  <si>
    <t>Pala recogedora de basura c/12</t>
  </si>
  <si>
    <t>47131618001</t>
  </si>
  <si>
    <t>Suaper No.28</t>
  </si>
  <si>
    <t>Cubetas plasticas</t>
  </si>
  <si>
    <t>47131803003</t>
  </si>
  <si>
    <t>Jabón liquido 4/1 Almendra</t>
  </si>
  <si>
    <t>47131803006</t>
  </si>
  <si>
    <t>piedra desodorante para inodoro de olor 40/1</t>
  </si>
  <si>
    <t>47131803007</t>
  </si>
  <si>
    <t>Desinfectantes 6/1</t>
  </si>
  <si>
    <t>47131807001</t>
  </si>
  <si>
    <t>Blanqueadores</t>
  </si>
  <si>
    <t>47131827001</t>
  </si>
  <si>
    <t>Limpiadores o removedores de manchas</t>
  </si>
  <si>
    <t>47131830001</t>
  </si>
  <si>
    <t>50161509001</t>
  </si>
  <si>
    <t>Paquete de azucar 1000/1</t>
  </si>
  <si>
    <t>50201706003</t>
  </si>
  <si>
    <t>Paquete de café 1LB (faldo 20/1)</t>
  </si>
  <si>
    <t>51102710001</t>
  </si>
  <si>
    <t>Alcohol isopropilico al 70%. La caja trae 4</t>
  </si>
  <si>
    <t>52151504002</t>
  </si>
  <si>
    <t>Vasos plásticos #7 (50/1) paquetes</t>
  </si>
  <si>
    <t>52151504003</t>
  </si>
  <si>
    <t>Vasos p/café #4 Cjs 20/1 Paq. 20/1</t>
  </si>
  <si>
    <t>52151505001</t>
  </si>
  <si>
    <t>Paquete de removedores 1000/1</t>
  </si>
  <si>
    <t>55121715001</t>
  </si>
  <si>
    <t>55121715002</t>
  </si>
  <si>
    <t>55121715003</t>
  </si>
  <si>
    <t>60121152001</t>
  </si>
  <si>
    <t>TABLAS DE APOYO</t>
  </si>
  <si>
    <t>60121501001</t>
  </si>
  <si>
    <t>Marcadores de pizarra (diferentes colores) 12/1</t>
  </si>
  <si>
    <t>60121501002</t>
  </si>
  <si>
    <t>Marcadores-Creyones todos los colores cjs 12/1</t>
  </si>
  <si>
    <t>60121524001</t>
  </si>
  <si>
    <t>Bolígrafos de gel (Felpa azul)</t>
  </si>
  <si>
    <t>60121524002</t>
  </si>
  <si>
    <t>Bolígrafos de gel (Felpa negra)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</si>
  <si>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</si>
  <si>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</si>
  <si>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</si>
  <si>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</si>
  <si>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</si>
  <si>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</si>
  <si>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</si>
  <si>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82121507003</t>
  </si>
  <si>
    <t>Formulario EURO 1- Reino Unido</t>
  </si>
  <si>
    <t>82121507004</t>
  </si>
  <si>
    <t>Formulario Carta De Ruta 50/1</t>
  </si>
  <si>
    <t>82121507007</t>
  </si>
  <si>
    <t>Fromulario-83-Servicio Aduanero</t>
  </si>
  <si>
    <t>82121507008</t>
  </si>
  <si>
    <t>82121507009</t>
  </si>
  <si>
    <t>82121507010</t>
  </si>
  <si>
    <t>82121507011</t>
  </si>
  <si>
    <t>82121507012</t>
  </si>
  <si>
    <t>Formulario 101 Block</t>
  </si>
  <si>
    <t>82121507013</t>
  </si>
  <si>
    <t>82121507014</t>
  </si>
  <si>
    <t>82121507015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</si>
  <si>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</si>
  <si>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</si>
  <si>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</si>
  <si>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</si>
  <si>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</si>
  <si>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</si>
  <si>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82121507023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</si>
  <si>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</si>
  <si>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</si>
  <si>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</si>
  <si>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</si>
  <si>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</si>
  <si>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</si>
  <si>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</si>
  <si>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</si>
  <si>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82121507032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</si>
  <si>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</si>
  <si>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</si>
  <si>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</si>
  <si>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</si>
  <si>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</si>
  <si>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</si>
  <si>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</si>
  <si>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</si>
  <si>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</si>
  <si>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</si>
  <si>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</si>
  <si>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</si>
  <si>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</si>
  <si>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82121507046</t>
  </si>
  <si>
    <t>Impresión de papelería o formularios comerciales</t>
  </si>
  <si>
    <t>82121507047</t>
  </si>
  <si>
    <t>Formulario Entrada de vehiculo extranjero a RD</t>
  </si>
  <si>
    <t>82121507048</t>
  </si>
  <si>
    <t>Formulario Entrada y Salida de vehiculos</t>
  </si>
  <si>
    <t>82121507053</t>
  </si>
  <si>
    <t>Formulario de mercancía exportada para reimportación</t>
  </si>
  <si>
    <t>82121508002</t>
  </si>
  <si>
    <t>Resmas de papel timbradas</t>
  </si>
  <si>
    <t>82121508003</t>
  </si>
  <si>
    <t>Sobres timbrados</t>
  </si>
  <si>
    <t>Paquete</t>
  </si>
  <si>
    <t>Lanilla YARDA 20/1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</si>
</sst>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6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164" fontId="0" fillId="0" borderId="0" xfId="1" applyFont="1" applyAlignment="1"/>
    <xf numFmtId="14" fontId="15" fillId="0" borderId="2" xfId="1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4" fontId="15" fillId="0" borderId="2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2" xfId="0" applyFont="1" applyBorder="1" applyAlignment="1">
      <alignment horizontal="left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top" wrapText="1" readingOrder="1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2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7" t="s">
        <v>595</v>
      </c>
      <c r="B1" s="57"/>
      <c r="C1" s="57"/>
      <c r="D1" s="57"/>
      <c r="E1" s="57"/>
      <c r="F1" s="57"/>
      <c r="G1" s="57"/>
      <c r="H1" s="5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8" t="s">
        <v>593</v>
      </c>
      <c r="B287" s="59"/>
      <c r="C287" s="59"/>
      <c r="D287" s="59"/>
      <c r="E287" s="59"/>
      <c r="F287" s="59"/>
      <c r="G287" s="59"/>
      <c r="H287" s="5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1" priority="1">
      <formula>#REF!=1</formula>
    </cfRule>
    <cfRule type="expression" dxfId="30" priority="2">
      <formula>#REF!="sí"</formula>
    </cfRule>
  </conditionalFormatting>
  <conditionalFormatting sqref="C3:C34 E3:E34 H3:H290 C44:C290 E44:E290">
    <cfRule type="expression" dxfId="29" priority="5">
      <formula>#REF!=1</formula>
    </cfRule>
  </conditionalFormatting>
  <conditionalFormatting sqref="C35:C43 E35:E43">
    <cfRule type="expression" dxfId="28" priority="3">
      <formula>#REF!=1</formula>
    </cfRule>
    <cfRule type="expression" dxfId="27" priority="4">
      <formula>#REF!="sí"</formula>
    </cfRule>
  </conditionalFormatting>
  <conditionalFormatting sqref="D3:D286 G3:G286 D288:D290 G288:G290">
    <cfRule type="expression" dxfId="26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7" t="s">
        <v>595</v>
      </c>
      <c r="B1" s="57"/>
      <c r="C1" s="57"/>
      <c r="D1" s="57"/>
      <c r="E1" s="57"/>
      <c r="F1" s="57"/>
      <c r="G1" s="57"/>
      <c r="H1" s="5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8" t="s">
        <v>593</v>
      </c>
      <c r="B287" s="59"/>
      <c r="C287" s="59"/>
      <c r="D287" s="59"/>
      <c r="E287" s="59"/>
      <c r="F287" s="59"/>
      <c r="G287" s="59"/>
      <c r="H287" s="5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5" priority="1">
      <formula>#REF!=1</formula>
    </cfRule>
    <cfRule type="expression" dxfId="24" priority="2">
      <formula>#REF!="sí"</formula>
    </cfRule>
  </conditionalFormatting>
  <conditionalFormatting sqref="C3:C34 E3:E34 H3:H290 C44:C290 E44:E290">
    <cfRule type="expression" dxfId="23" priority="5">
      <formula>#REF!=1</formula>
    </cfRule>
  </conditionalFormatting>
  <conditionalFormatting sqref="C35:C43 E35:E43">
    <cfRule type="expression" dxfId="22" priority="3">
      <formula>#REF!=1</formula>
    </cfRule>
    <cfRule type="expression" dxfId="21" priority="4">
      <formula>#REF!="sí"</formula>
    </cfRule>
  </conditionalFormatting>
  <conditionalFormatting sqref="D3:D286 G3:G286 D288:D290 G288:G290">
    <cfRule type="expression" dxfId="20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7" t="s">
        <v>595</v>
      </c>
      <c r="B1" s="57"/>
      <c r="C1" s="57"/>
      <c r="D1" s="57"/>
      <c r="E1" s="57"/>
      <c r="F1" s="57"/>
      <c r="G1" s="57"/>
      <c r="H1" s="5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8" t="s">
        <v>593</v>
      </c>
      <c r="B287" s="59"/>
      <c r="C287" s="59"/>
      <c r="D287" s="59"/>
      <c r="E287" s="59"/>
      <c r="F287" s="59"/>
      <c r="G287" s="59"/>
      <c r="H287" s="5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19" priority="1">
      <formula>#REF!=1</formula>
    </cfRule>
    <cfRule type="expression" dxfId="18" priority="2">
      <formula>#REF!="sí"</formula>
    </cfRule>
  </conditionalFormatting>
  <conditionalFormatting sqref="C3:C34 E3:E34 H3:H290 C44:C290 E44:E290">
    <cfRule type="expression" dxfId="17" priority="7">
      <formula>#REF!=1</formula>
    </cfRule>
    <cfRule type="expression" dxfId="16" priority="7">
      <formula>#REF!="sí"</formula>
    </cfRule>
  </conditionalFormatting>
  <conditionalFormatting sqref="C35:C43 E35:E43">
    <cfRule type="expression" dxfId="15" priority="5">
      <formula>#REF!=1</formula>
    </cfRule>
    <cfRule type="expression" dxfId="14" priority="6">
      <formula>#REF!="sí"</formula>
    </cfRule>
  </conditionalFormatting>
  <conditionalFormatting sqref="D3:D286 G3:G286 D288:D290 G288:G290">
    <cfRule type="expression" dxfId="13" priority="8">
      <formula>$C3=1</formula>
    </cfRule>
    <cfRule type="expression" dxfId="12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60" t="s">
        <v>596</v>
      </c>
      <c r="B1" s="60"/>
      <c r="C1" s="60"/>
      <c r="D1" s="60"/>
      <c r="E1" s="60"/>
      <c r="F1" s="60"/>
      <c r="G1" s="60"/>
      <c r="H1" s="60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58" t="s">
        <v>593</v>
      </c>
      <c r="B290" s="59"/>
      <c r="C290" s="59"/>
      <c r="D290" s="59"/>
      <c r="E290" s="59"/>
      <c r="F290" s="59"/>
      <c r="G290" s="59"/>
      <c r="H290" s="59"/>
    </row>
    <row r="301" spans="1:8" ht="10.5" customHeight="1" x14ac:dyDescent="0.25"/>
    <row r="302" spans="1:8" ht="41.25" customHeight="1" x14ac:dyDescent="0.25"/>
    <row r="304" spans="1:8" ht="58.5" customHeight="1" x14ac:dyDescent="0.25">
      <c r="A304" s="58" t="s">
        <v>593</v>
      </c>
      <c r="B304" s="59"/>
      <c r="C304" s="59"/>
      <c r="D304" s="59"/>
      <c r="E304" s="59"/>
      <c r="F304" s="59"/>
      <c r="G304" s="59"/>
      <c r="H304" s="59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1" priority="1">
      <formula>#REF!=1</formula>
    </cfRule>
    <cfRule type="expression" dxfId="10" priority="2">
      <formula>#REF!="sí"</formula>
    </cfRule>
  </conditionalFormatting>
  <conditionalFormatting sqref="A304">
    <cfRule type="expression" dxfId="9" priority="7">
      <formula>#REF!=1</formula>
    </cfRule>
    <cfRule type="expression" dxfId="8" priority="8">
      <formula>#REF!="sí"</formula>
    </cfRule>
  </conditionalFormatting>
  <conditionalFormatting sqref="C3:C286 E3:E286 H3:H286">
    <cfRule type="expression" dxfId="7" priority="23">
      <formula>#REF!=1</formula>
    </cfRule>
    <cfRule type="expression" dxfId="6" priority="24">
      <formula>#REF!="sí"</formula>
    </cfRule>
  </conditionalFormatting>
  <conditionalFormatting sqref="D3:D286 G3:G286">
    <cfRule type="expression" dxfId="5" priority="29">
      <formula>$C3=1</formula>
    </cfRule>
    <cfRule type="expression" dxfId="4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386"/>
  <sheetViews>
    <sheetView showGridLines="0" tabSelected="1" view="pageLayout" zoomScale="90" zoomScaleNormal="100" zoomScalePageLayoutView="90" workbookViewId="0">
      <selection activeCell="F174" sqref="F174"/>
    </sheetView>
  </sheetViews>
  <sheetFormatPr baseColWidth="10" defaultRowHeight="15" x14ac:dyDescent="0.25"/>
  <cols>
    <col min="1" max="1" width="13.28515625" style="2" customWidth="1"/>
    <col min="2" max="2" width="13" style="2" customWidth="1"/>
    <col min="3" max="3" width="14.28515625" style="17" customWidth="1"/>
    <col min="4" max="4" width="43.7109375" style="55" customWidth="1"/>
    <col min="5" max="5" width="15.7109375" style="2" customWidth="1"/>
    <col min="6" max="6" width="14.42578125" style="17" customWidth="1"/>
    <col min="7" max="7" width="13.28515625" style="1" customWidth="1"/>
    <col min="8" max="8" width="23.7109375" style="1" customWidth="1"/>
  </cols>
  <sheetData>
    <row r="1" spans="1:8" x14ac:dyDescent="0.25">
      <c r="D1" s="62"/>
      <c r="E1" s="62"/>
      <c r="G1" s="47"/>
      <c r="H1" s="47"/>
    </row>
    <row r="2" spans="1:8" x14ac:dyDescent="0.25">
      <c r="A2" s="61"/>
      <c r="B2" s="61"/>
      <c r="C2" s="61"/>
      <c r="D2" s="61"/>
      <c r="E2" s="61"/>
      <c r="F2" s="61"/>
      <c r="G2" s="61"/>
      <c r="H2" s="61"/>
    </row>
    <row r="3" spans="1:8" ht="17.25" customHeight="1" x14ac:dyDescent="0.25">
      <c r="A3" s="63" t="s">
        <v>640</v>
      </c>
      <c r="B3" s="57"/>
      <c r="C3" s="57"/>
      <c r="D3" s="57"/>
      <c r="E3" s="57"/>
      <c r="F3" s="57"/>
      <c r="G3" s="57"/>
      <c r="H3" s="64"/>
    </row>
    <row r="4" spans="1:8" ht="51.75" customHeight="1" x14ac:dyDescent="0.25">
      <c r="A4" s="45" t="s">
        <v>592</v>
      </c>
      <c r="B4" s="45" t="s">
        <v>589</v>
      </c>
      <c r="C4" s="45" t="s">
        <v>550</v>
      </c>
      <c r="D4" s="45" t="s">
        <v>551</v>
      </c>
      <c r="E4" s="45" t="s">
        <v>0</v>
      </c>
      <c r="F4" s="46" t="s">
        <v>1</v>
      </c>
      <c r="G4" s="45" t="s">
        <v>2</v>
      </c>
      <c r="H4" s="45" t="s">
        <v>3</v>
      </c>
    </row>
    <row r="5" spans="1:8" ht="42.6" customHeight="1" x14ac:dyDescent="0.25">
      <c r="A5" s="52">
        <v>45428</v>
      </c>
      <c r="B5" s="52">
        <v>45643</v>
      </c>
      <c r="C5" s="53" t="s">
        <v>598</v>
      </c>
      <c r="D5" s="56" t="s">
        <v>599</v>
      </c>
      <c r="E5" s="53" t="s">
        <v>641</v>
      </c>
      <c r="F5" s="54">
        <v>28</v>
      </c>
      <c r="G5" s="54">
        <f>775*18%+775</f>
        <v>914.5</v>
      </c>
      <c r="H5" s="54">
        <f>F5*G5</f>
        <v>25606</v>
      </c>
    </row>
    <row r="6" spans="1:8" ht="42.6" customHeight="1" x14ac:dyDescent="0.25">
      <c r="A6" s="52">
        <v>45366</v>
      </c>
      <c r="B6" s="52">
        <v>45398</v>
      </c>
      <c r="C6" s="53" t="s">
        <v>600</v>
      </c>
      <c r="D6" s="56" t="s">
        <v>601</v>
      </c>
      <c r="E6" s="53" t="s">
        <v>597</v>
      </c>
      <c r="F6" s="54">
        <v>352</v>
      </c>
      <c r="G6" s="54">
        <v>188.22499999999999</v>
      </c>
      <c r="H6" s="54">
        <v>66255.199999999997</v>
      </c>
    </row>
    <row r="7" spans="1:8" ht="42.6" customHeight="1" x14ac:dyDescent="0.25">
      <c r="A7" s="52">
        <v>45308</v>
      </c>
      <c r="B7" s="52">
        <v>45365</v>
      </c>
      <c r="C7" s="53" t="s">
        <v>602</v>
      </c>
      <c r="D7" s="56" t="s">
        <v>603</v>
      </c>
      <c r="E7" s="53" t="s">
        <v>597</v>
      </c>
      <c r="F7" s="54">
        <v>180</v>
      </c>
      <c r="G7" s="54">
        <v>19.915701754385999</v>
      </c>
      <c r="H7" s="54">
        <f>F7*G7</f>
        <v>3584.8263157894798</v>
      </c>
    </row>
    <row r="8" spans="1:8" ht="42.6" customHeight="1" x14ac:dyDescent="0.25">
      <c r="A8" s="52">
        <v>45589</v>
      </c>
      <c r="B8" s="52">
        <v>45596</v>
      </c>
      <c r="C8" s="53" t="s">
        <v>604</v>
      </c>
      <c r="D8" s="56" t="s">
        <v>605</v>
      </c>
      <c r="E8" s="53" t="s">
        <v>597</v>
      </c>
      <c r="F8" s="54">
        <v>3541</v>
      </c>
      <c r="G8" s="54">
        <v>185.02232985032501</v>
      </c>
      <c r="H8" s="54">
        <v>655164.06999999995</v>
      </c>
    </row>
    <row r="9" spans="1:8" ht="42.6" customHeight="1" x14ac:dyDescent="0.25">
      <c r="A9" s="52">
        <v>45547</v>
      </c>
      <c r="B9" s="52">
        <v>45560</v>
      </c>
      <c r="C9" s="53" t="s">
        <v>606</v>
      </c>
      <c r="D9" s="56" t="s">
        <v>607</v>
      </c>
      <c r="E9" s="53" t="s">
        <v>597</v>
      </c>
      <c r="F9" s="54">
        <v>6118</v>
      </c>
      <c r="G9" s="54">
        <v>31.613739784243201</v>
      </c>
      <c r="H9" s="54">
        <v>193412.86</v>
      </c>
    </row>
    <row r="10" spans="1:8" ht="42.6" customHeight="1" x14ac:dyDescent="0.25">
      <c r="A10" s="52">
        <v>45547</v>
      </c>
      <c r="B10" s="52">
        <v>45560</v>
      </c>
      <c r="C10" s="53" t="s">
        <v>608</v>
      </c>
      <c r="D10" s="56" t="s">
        <v>306</v>
      </c>
      <c r="E10" s="53" t="s">
        <v>597</v>
      </c>
      <c r="F10" s="54">
        <v>1899</v>
      </c>
      <c r="G10" s="54">
        <v>93</v>
      </c>
      <c r="H10" s="54">
        <f>F10*G10</f>
        <v>176607</v>
      </c>
    </row>
    <row r="11" spans="1:8" ht="42.6" customHeight="1" x14ac:dyDescent="0.25">
      <c r="A11" s="52">
        <v>45547</v>
      </c>
      <c r="B11" s="52">
        <v>45560</v>
      </c>
      <c r="C11" s="53" t="s">
        <v>609</v>
      </c>
      <c r="D11" s="56" t="s">
        <v>610</v>
      </c>
      <c r="E11" s="53" t="s">
        <v>597</v>
      </c>
      <c r="F11" s="54">
        <v>2688</v>
      </c>
      <c r="G11" s="54">
        <v>113.97430774748899</v>
      </c>
      <c r="H11" s="54">
        <f>F11*G11</f>
        <v>306362.93922525039</v>
      </c>
    </row>
    <row r="12" spans="1:8" ht="42.6" customHeight="1" x14ac:dyDescent="0.25">
      <c r="A12" s="52">
        <v>44926</v>
      </c>
      <c r="B12" s="52">
        <v>44926</v>
      </c>
      <c r="C12" s="53" t="s">
        <v>611</v>
      </c>
      <c r="D12" s="56" t="s">
        <v>612</v>
      </c>
      <c r="E12" s="53" t="s">
        <v>597</v>
      </c>
      <c r="F12" s="54">
        <v>96</v>
      </c>
      <c r="G12" s="54">
        <v>0</v>
      </c>
      <c r="H12" s="54">
        <v>0</v>
      </c>
    </row>
    <row r="13" spans="1:8" s="49" customFormat="1" ht="42.6" customHeight="1" x14ac:dyDescent="0.25">
      <c r="A13" s="52">
        <v>45547</v>
      </c>
      <c r="B13" s="52">
        <v>45560</v>
      </c>
      <c r="C13" s="53" t="s">
        <v>613</v>
      </c>
      <c r="D13" s="56" t="s">
        <v>614</v>
      </c>
      <c r="E13" s="53" t="s">
        <v>597</v>
      </c>
      <c r="F13" s="54">
        <v>2079</v>
      </c>
      <c r="G13" s="54">
        <v>25.766026936026901</v>
      </c>
      <c r="H13" s="54">
        <v>53567.57</v>
      </c>
    </row>
    <row r="14" spans="1:8" s="49" customFormat="1" ht="42.6" customHeight="1" x14ac:dyDescent="0.25">
      <c r="A14" s="52">
        <v>45547</v>
      </c>
      <c r="B14" s="52">
        <v>45560</v>
      </c>
      <c r="C14" s="53" t="s">
        <v>615</v>
      </c>
      <c r="D14" s="56" t="s">
        <v>616</v>
      </c>
      <c r="E14" s="53" t="s">
        <v>597</v>
      </c>
      <c r="F14" s="54">
        <v>869</v>
      </c>
      <c r="G14" s="54">
        <v>22.694050632911399</v>
      </c>
      <c r="H14" s="54">
        <v>19721.13</v>
      </c>
    </row>
    <row r="15" spans="1:8" s="49" customFormat="1" ht="42.6" customHeight="1" x14ac:dyDescent="0.25">
      <c r="A15" s="52">
        <v>45547</v>
      </c>
      <c r="B15" s="52">
        <v>45560</v>
      </c>
      <c r="C15" s="53" t="s">
        <v>617</v>
      </c>
      <c r="D15" s="56" t="s">
        <v>618</v>
      </c>
      <c r="E15" s="53" t="s">
        <v>597</v>
      </c>
      <c r="F15" s="54">
        <v>2187</v>
      </c>
      <c r="G15" s="54">
        <v>3.81707818930041</v>
      </c>
      <c r="H15" s="54">
        <v>8347.9500000000007</v>
      </c>
    </row>
    <row r="16" spans="1:8" ht="42.6" customHeight="1" x14ac:dyDescent="0.25">
      <c r="A16" s="52">
        <v>45649</v>
      </c>
      <c r="B16" s="52">
        <v>45649</v>
      </c>
      <c r="C16" s="53" t="s">
        <v>619</v>
      </c>
      <c r="D16" s="56" t="s">
        <v>620</v>
      </c>
      <c r="E16" s="53" t="s">
        <v>597</v>
      </c>
      <c r="F16" s="54">
        <f>900*6-81</f>
        <v>5319</v>
      </c>
      <c r="G16" s="54">
        <v>95</v>
      </c>
      <c r="H16" s="54">
        <f>F16*G16</f>
        <v>505305</v>
      </c>
    </row>
    <row r="17" spans="1:8" ht="42.6" customHeight="1" x14ac:dyDescent="0.25">
      <c r="A17" s="52">
        <v>45649</v>
      </c>
      <c r="B17" s="52">
        <v>45649</v>
      </c>
      <c r="C17" s="53" t="s">
        <v>621</v>
      </c>
      <c r="D17" s="56" t="s">
        <v>622</v>
      </c>
      <c r="E17" s="53" t="s">
        <v>597</v>
      </c>
      <c r="F17" s="54">
        <f>500*12-60</f>
        <v>5940</v>
      </c>
      <c r="G17" s="54">
        <v>90</v>
      </c>
      <c r="H17" s="54">
        <f>F17*G17</f>
        <v>534600</v>
      </c>
    </row>
    <row r="18" spans="1:8" ht="42.6" customHeight="1" x14ac:dyDescent="0.25">
      <c r="A18" s="52">
        <v>45649</v>
      </c>
      <c r="B18" s="52">
        <v>45649</v>
      </c>
      <c r="C18" s="53" t="s">
        <v>623</v>
      </c>
      <c r="D18" s="56" t="s">
        <v>624</v>
      </c>
      <c r="E18" s="53" t="s">
        <v>597</v>
      </c>
      <c r="F18" s="54">
        <v>1850</v>
      </c>
      <c r="G18" s="54">
        <v>44.961474021515201</v>
      </c>
      <c r="H18" s="54">
        <f>F18*G18</f>
        <v>83178.72693980312</v>
      </c>
    </row>
    <row r="19" spans="1:8" ht="42.6" customHeight="1" x14ac:dyDescent="0.25">
      <c r="A19" s="52">
        <v>44926</v>
      </c>
      <c r="B19" s="52">
        <v>44926</v>
      </c>
      <c r="C19" s="53" t="s">
        <v>625</v>
      </c>
      <c r="D19" s="56" t="s">
        <v>242</v>
      </c>
      <c r="E19" s="53" t="s">
        <v>597</v>
      </c>
      <c r="F19" s="54">
        <v>107</v>
      </c>
      <c r="G19" s="54">
        <v>0</v>
      </c>
      <c r="H19" s="54">
        <v>0</v>
      </c>
    </row>
    <row r="20" spans="1:8" ht="42.6" customHeight="1" x14ac:dyDescent="0.25">
      <c r="A20" s="52">
        <v>44926</v>
      </c>
      <c r="B20" s="52">
        <v>44926</v>
      </c>
      <c r="C20" s="53" t="s">
        <v>626</v>
      </c>
      <c r="D20" s="56" t="s">
        <v>244</v>
      </c>
      <c r="E20" s="53" t="s">
        <v>597</v>
      </c>
      <c r="F20" s="54">
        <v>237</v>
      </c>
      <c r="G20" s="54">
        <v>0</v>
      </c>
      <c r="H20" s="54">
        <v>0</v>
      </c>
    </row>
    <row r="21" spans="1:8" s="49" customFormat="1" ht="42.6" customHeight="1" x14ac:dyDescent="0.25">
      <c r="A21" s="52">
        <v>44926</v>
      </c>
      <c r="B21" s="52">
        <v>44926</v>
      </c>
      <c r="C21" s="53" t="s">
        <v>627</v>
      </c>
      <c r="D21" s="56" t="s">
        <v>246</v>
      </c>
      <c r="E21" s="53" t="s">
        <v>597</v>
      </c>
      <c r="F21" s="54">
        <v>6</v>
      </c>
      <c r="G21" s="54">
        <v>0</v>
      </c>
      <c r="H21" s="54">
        <v>0</v>
      </c>
    </row>
    <row r="22" spans="1:8" s="49" customFormat="1" ht="42.6" customHeight="1" x14ac:dyDescent="0.25">
      <c r="A22" s="52">
        <v>45547</v>
      </c>
      <c r="B22" s="52">
        <v>45560</v>
      </c>
      <c r="C22" s="53" t="s">
        <v>628</v>
      </c>
      <c r="D22" s="56" t="s">
        <v>328</v>
      </c>
      <c r="E22" s="53" t="s">
        <v>641</v>
      </c>
      <c r="F22" s="54">
        <v>33</v>
      </c>
      <c r="G22" s="54">
        <v>198.53939393939399</v>
      </c>
      <c r="H22" s="54">
        <v>6551.8</v>
      </c>
    </row>
    <row r="23" spans="1:8" s="49" customFormat="1" ht="42.6" customHeight="1" x14ac:dyDescent="0.25">
      <c r="A23" s="52">
        <v>45547</v>
      </c>
      <c r="B23" s="52">
        <v>45560</v>
      </c>
      <c r="C23" s="53" t="s">
        <v>629</v>
      </c>
      <c r="D23" s="56" t="s">
        <v>630</v>
      </c>
      <c r="E23" s="53" t="s">
        <v>641</v>
      </c>
      <c r="F23" s="54">
        <v>88</v>
      </c>
      <c r="G23" s="54">
        <v>364.24409090909103</v>
      </c>
      <c r="H23" s="54">
        <v>32053.48</v>
      </c>
    </row>
    <row r="24" spans="1:8" s="49" customFormat="1" ht="42.6" customHeight="1" x14ac:dyDescent="0.25">
      <c r="A24" s="52">
        <v>45369</v>
      </c>
      <c r="B24" s="52">
        <v>45369</v>
      </c>
      <c r="C24" s="53" t="s">
        <v>631</v>
      </c>
      <c r="D24" s="56" t="s">
        <v>642</v>
      </c>
      <c r="E24" s="53" t="s">
        <v>597</v>
      </c>
      <c r="F24" s="54">
        <v>1096</v>
      </c>
      <c r="G24" s="54">
        <v>160.04945255474499</v>
      </c>
      <c r="H24" s="54">
        <v>175414.2</v>
      </c>
    </row>
    <row r="25" spans="1:8" s="49" customFormat="1" ht="42.6" customHeight="1" x14ac:dyDescent="0.25">
      <c r="A25" s="52">
        <v>44926</v>
      </c>
      <c r="B25" s="52">
        <v>44926</v>
      </c>
      <c r="C25" s="53" t="s">
        <v>633</v>
      </c>
      <c r="D25" s="56" t="s">
        <v>634</v>
      </c>
      <c r="E25" s="53" t="s">
        <v>597</v>
      </c>
      <c r="F25" s="54">
        <v>305</v>
      </c>
      <c r="G25" s="54">
        <v>0</v>
      </c>
      <c r="H25" s="54">
        <v>0</v>
      </c>
    </row>
    <row r="26" spans="1:8" s="49" customFormat="1" ht="42.6" customHeight="1" x14ac:dyDescent="0.25">
      <c r="A26" s="52">
        <v>44926</v>
      </c>
      <c r="B26" s="52">
        <v>44926</v>
      </c>
      <c r="C26" s="53" t="s">
        <v>643</v>
      </c>
      <c r="D26" s="56" t="s">
        <v>644</v>
      </c>
      <c r="E26" s="53" t="s">
        <v>597</v>
      </c>
      <c r="F26" s="54">
        <v>4</v>
      </c>
      <c r="G26" s="54">
        <v>0</v>
      </c>
      <c r="H26" s="54">
        <v>0</v>
      </c>
    </row>
    <row r="27" spans="1:8" ht="42.6" customHeight="1" x14ac:dyDescent="0.25">
      <c r="A27" s="52">
        <v>44926</v>
      </c>
      <c r="B27" s="52">
        <v>44926</v>
      </c>
      <c r="C27" s="53" t="s">
        <v>645</v>
      </c>
      <c r="D27" s="56" t="s">
        <v>646</v>
      </c>
      <c r="E27" s="53" t="s">
        <v>597</v>
      </c>
      <c r="F27" s="54">
        <v>2</v>
      </c>
      <c r="G27" s="54">
        <v>0</v>
      </c>
      <c r="H27" s="54">
        <v>0</v>
      </c>
    </row>
    <row r="28" spans="1:8" ht="42.6" customHeight="1" x14ac:dyDescent="0.25">
      <c r="A28" s="52">
        <v>44926</v>
      </c>
      <c r="B28" s="52">
        <v>44926</v>
      </c>
      <c r="C28" s="53" t="s">
        <v>635</v>
      </c>
      <c r="D28" s="56" t="s">
        <v>544</v>
      </c>
      <c r="E28" s="53" t="s">
        <v>597</v>
      </c>
      <c r="F28" s="54">
        <v>21460</v>
      </c>
      <c r="G28" s="54">
        <v>25.852283317800602</v>
      </c>
      <c r="H28" s="54">
        <v>554790</v>
      </c>
    </row>
    <row r="29" spans="1:8" ht="42.6" customHeight="1" x14ac:dyDescent="0.25">
      <c r="A29" s="52">
        <v>44926</v>
      </c>
      <c r="B29" s="52">
        <v>44926</v>
      </c>
      <c r="C29" s="53" t="s">
        <v>636</v>
      </c>
      <c r="D29" s="56" t="s">
        <v>547</v>
      </c>
      <c r="E29" s="53" t="s">
        <v>597</v>
      </c>
      <c r="F29" s="54">
        <v>38119</v>
      </c>
      <c r="G29" s="54">
        <v>21.182667173850302</v>
      </c>
      <c r="H29" s="54">
        <v>807462.09</v>
      </c>
    </row>
    <row r="30" spans="1:8" s="49" customFormat="1" ht="42.6" customHeight="1" x14ac:dyDescent="0.25">
      <c r="A30" s="52">
        <v>44926</v>
      </c>
      <c r="B30" s="52">
        <v>44926</v>
      </c>
      <c r="C30" s="53" t="s">
        <v>637</v>
      </c>
      <c r="D30" s="56" t="s">
        <v>549</v>
      </c>
      <c r="E30" s="53" t="s">
        <v>597</v>
      </c>
      <c r="F30" s="54">
        <v>56970</v>
      </c>
      <c r="G30" s="54">
        <v>16.107742496050601</v>
      </c>
      <c r="H30" s="54">
        <v>917658.09</v>
      </c>
    </row>
    <row r="31" spans="1:8" s="49" customFormat="1" ht="42.6" customHeight="1" x14ac:dyDescent="0.25">
      <c r="A31" s="52">
        <v>45369</v>
      </c>
      <c r="B31" s="52">
        <v>45369</v>
      </c>
      <c r="C31" s="53" t="s">
        <v>638</v>
      </c>
      <c r="D31" s="56" t="s">
        <v>298</v>
      </c>
      <c r="E31" s="53" t="s">
        <v>597</v>
      </c>
      <c r="F31" s="54">
        <v>975</v>
      </c>
      <c r="G31" s="54">
        <v>55.312502564102601</v>
      </c>
      <c r="H31" s="54">
        <v>53929.69</v>
      </c>
    </row>
    <row r="32" spans="1:8" s="49" customFormat="1" ht="42.6" customHeight="1" x14ac:dyDescent="0.25">
      <c r="A32" s="52">
        <v>45547</v>
      </c>
      <c r="B32" s="52">
        <v>45560</v>
      </c>
      <c r="C32" s="53" t="s">
        <v>647</v>
      </c>
      <c r="D32" s="56" t="s">
        <v>648</v>
      </c>
      <c r="E32" s="53" t="s">
        <v>597</v>
      </c>
      <c r="F32" s="54">
        <v>89</v>
      </c>
      <c r="G32" s="54">
        <v>56.899662921348302</v>
      </c>
      <c r="H32" s="54">
        <v>5064.07</v>
      </c>
    </row>
    <row r="33" spans="1:8" s="49" customFormat="1" ht="42.6" customHeight="1" x14ac:dyDescent="0.25">
      <c r="A33" s="52">
        <v>45547</v>
      </c>
      <c r="B33" s="52">
        <v>45560</v>
      </c>
      <c r="C33" s="53" t="s">
        <v>649</v>
      </c>
      <c r="D33" s="56" t="s">
        <v>650</v>
      </c>
      <c r="E33" s="53" t="s">
        <v>597</v>
      </c>
      <c r="F33" s="54">
        <v>40</v>
      </c>
      <c r="G33" s="54">
        <v>93.22</v>
      </c>
      <c r="H33" s="54">
        <v>3728.8</v>
      </c>
    </row>
    <row r="34" spans="1:8" s="48" customFormat="1" ht="42.6" customHeight="1" x14ac:dyDescent="0.25">
      <c r="A34" s="52">
        <v>45547</v>
      </c>
      <c r="B34" s="52">
        <v>45560</v>
      </c>
      <c r="C34" s="53" t="s">
        <v>651</v>
      </c>
      <c r="D34" s="56" t="s">
        <v>652</v>
      </c>
      <c r="E34" s="53" t="s">
        <v>597</v>
      </c>
      <c r="F34" s="54">
        <f>600</f>
        <v>600</v>
      </c>
      <c r="G34" s="54">
        <f>29.13</f>
        <v>29.13</v>
      </c>
      <c r="H34" s="54">
        <f>F34*G34</f>
        <v>17478</v>
      </c>
    </row>
    <row r="35" spans="1:8" ht="42.6" customHeight="1" x14ac:dyDescent="0.25">
      <c r="A35" s="52">
        <v>45547</v>
      </c>
      <c r="B35" s="52">
        <v>45560</v>
      </c>
      <c r="C35" s="53" t="s">
        <v>653</v>
      </c>
      <c r="D35" s="56" t="s">
        <v>362</v>
      </c>
      <c r="E35" s="53" t="s">
        <v>597</v>
      </c>
      <c r="F35" s="54">
        <v>10</v>
      </c>
      <c r="G35" s="54">
        <v>112.25166666666701</v>
      </c>
      <c r="H35" s="54">
        <f>F35*G35</f>
        <v>1122.5166666666701</v>
      </c>
    </row>
    <row r="36" spans="1:8" ht="42.6" customHeight="1" x14ac:dyDescent="0.25">
      <c r="A36" s="52">
        <v>45565</v>
      </c>
      <c r="B36" s="52">
        <v>45572</v>
      </c>
      <c r="C36" s="53" t="s">
        <v>654</v>
      </c>
      <c r="D36" s="56" t="s">
        <v>655</v>
      </c>
      <c r="E36" s="53" t="s">
        <v>597</v>
      </c>
      <c r="F36" s="54">
        <v>86</v>
      </c>
      <c r="G36" s="54">
        <v>37.946976744186003</v>
      </c>
      <c r="H36" s="54">
        <v>3263.44</v>
      </c>
    </row>
    <row r="37" spans="1:8" ht="42.6" customHeight="1" x14ac:dyDescent="0.25">
      <c r="A37" s="52">
        <v>44926</v>
      </c>
      <c r="B37" s="52">
        <v>44926</v>
      </c>
      <c r="C37" s="53" t="s">
        <v>656</v>
      </c>
      <c r="D37" s="56" t="s">
        <v>657</v>
      </c>
      <c r="E37" s="53" t="s">
        <v>597</v>
      </c>
      <c r="F37" s="54">
        <v>25988</v>
      </c>
      <c r="G37" s="54">
        <v>0</v>
      </c>
      <c r="H37" s="54">
        <v>0</v>
      </c>
    </row>
    <row r="38" spans="1:8" ht="42.6" customHeight="1" x14ac:dyDescent="0.25">
      <c r="A38" s="52">
        <v>44926</v>
      </c>
      <c r="B38" s="52">
        <v>44926</v>
      </c>
      <c r="C38" s="53" t="s">
        <v>658</v>
      </c>
      <c r="D38" s="56" t="s">
        <v>659</v>
      </c>
      <c r="E38" s="53" t="s">
        <v>597</v>
      </c>
      <c r="F38" s="54">
        <v>37574</v>
      </c>
      <c r="G38" s="54">
        <v>0</v>
      </c>
      <c r="H38" s="54">
        <v>0</v>
      </c>
    </row>
    <row r="39" spans="1:8" ht="42.6" customHeight="1" x14ac:dyDescent="0.25">
      <c r="A39" s="52">
        <v>44970</v>
      </c>
      <c r="B39" s="52">
        <v>44988</v>
      </c>
      <c r="C39" s="53" t="s">
        <v>660</v>
      </c>
      <c r="D39" s="56" t="s">
        <v>661</v>
      </c>
      <c r="E39" s="53" t="s">
        <v>597</v>
      </c>
      <c r="F39" s="54">
        <v>300</v>
      </c>
      <c r="G39" s="54">
        <v>61.513399999999997</v>
      </c>
      <c r="H39" s="54">
        <v>18454.02</v>
      </c>
    </row>
    <row r="40" spans="1:8" ht="42.6" customHeight="1" x14ac:dyDescent="0.25">
      <c r="A40" s="52">
        <v>45455</v>
      </c>
      <c r="B40" s="52">
        <v>45644</v>
      </c>
      <c r="C40" s="53" t="s">
        <v>662</v>
      </c>
      <c r="D40" s="56" t="s">
        <v>663</v>
      </c>
      <c r="E40" s="53" t="s">
        <v>597</v>
      </c>
      <c r="F40" s="54">
        <f>400+500</f>
        <v>900</v>
      </c>
      <c r="G40" s="54">
        <v>171.1</v>
      </c>
      <c r="H40" s="54">
        <f>F40*G40</f>
        <v>153990</v>
      </c>
    </row>
    <row r="41" spans="1:8" ht="42.6" customHeight="1" x14ac:dyDescent="0.25">
      <c r="A41" s="52">
        <v>45565</v>
      </c>
      <c r="B41" s="52">
        <v>45572</v>
      </c>
      <c r="C41" s="53" t="s">
        <v>664</v>
      </c>
      <c r="D41" s="56" t="s">
        <v>665</v>
      </c>
      <c r="E41" s="53" t="s">
        <v>597</v>
      </c>
      <c r="F41" s="54">
        <v>233</v>
      </c>
      <c r="G41" s="54">
        <v>43.66</v>
      </c>
      <c r="H41" s="54">
        <v>10172.780000000001</v>
      </c>
    </row>
    <row r="42" spans="1:8" ht="42.6" customHeight="1" x14ac:dyDescent="0.25">
      <c r="A42" s="52">
        <v>44926</v>
      </c>
      <c r="B42" s="52">
        <v>44926</v>
      </c>
      <c r="C42" s="53" t="s">
        <v>666</v>
      </c>
      <c r="D42" s="56" t="s">
        <v>667</v>
      </c>
      <c r="E42" s="53" t="s">
        <v>597</v>
      </c>
      <c r="F42" s="54">
        <v>15</v>
      </c>
      <c r="G42" s="54">
        <v>0</v>
      </c>
      <c r="H42" s="54">
        <v>0</v>
      </c>
    </row>
    <row r="43" spans="1:8" ht="42.6" customHeight="1" x14ac:dyDescent="0.25">
      <c r="A43" s="52">
        <v>44926</v>
      </c>
      <c r="B43" s="52">
        <v>44926</v>
      </c>
      <c r="C43" s="53" t="s">
        <v>668</v>
      </c>
      <c r="D43" s="56" t="s">
        <v>669</v>
      </c>
      <c r="E43" s="53" t="s">
        <v>597</v>
      </c>
      <c r="F43" s="54">
        <v>796</v>
      </c>
      <c r="G43" s="54">
        <v>0</v>
      </c>
      <c r="H43" s="54">
        <v>0</v>
      </c>
    </row>
    <row r="44" spans="1:8" ht="42.6" customHeight="1" x14ac:dyDescent="0.25">
      <c r="A44" s="52">
        <v>45547</v>
      </c>
      <c r="B44" s="52">
        <v>45560</v>
      </c>
      <c r="C44" s="53" t="s">
        <v>670</v>
      </c>
      <c r="D44" s="56" t="s">
        <v>671</v>
      </c>
      <c r="E44" s="53" t="s">
        <v>597</v>
      </c>
      <c r="F44" s="54">
        <v>132</v>
      </c>
      <c r="G44" s="54">
        <v>10.333560606060599</v>
      </c>
      <c r="H44" s="54">
        <v>1364.03</v>
      </c>
    </row>
    <row r="45" spans="1:8" ht="42.6" customHeight="1" x14ac:dyDescent="0.25">
      <c r="A45" s="52">
        <v>44926</v>
      </c>
      <c r="B45" s="52">
        <v>44926</v>
      </c>
      <c r="C45" s="53" t="s">
        <v>672</v>
      </c>
      <c r="D45" s="56" t="s">
        <v>8</v>
      </c>
      <c r="E45" s="53" t="s">
        <v>597</v>
      </c>
      <c r="F45" s="54">
        <v>42</v>
      </c>
      <c r="G45" s="54">
        <v>0</v>
      </c>
      <c r="H45" s="54">
        <v>0</v>
      </c>
    </row>
    <row r="46" spans="1:8" ht="42.6" customHeight="1" x14ac:dyDescent="0.25">
      <c r="A46" s="52">
        <v>45547</v>
      </c>
      <c r="B46" s="52">
        <v>45560</v>
      </c>
      <c r="C46" s="53" t="s">
        <v>673</v>
      </c>
      <c r="D46" s="56" t="s">
        <v>674</v>
      </c>
      <c r="E46" s="53" t="s">
        <v>597</v>
      </c>
      <c r="F46" s="54">
        <v>55</v>
      </c>
      <c r="G46" s="54">
        <v>220.93563636363601</v>
      </c>
      <c r="H46" s="54">
        <v>12151.46</v>
      </c>
    </row>
    <row r="47" spans="1:8" ht="42.6" customHeight="1" x14ac:dyDescent="0.25">
      <c r="A47" s="52">
        <v>45547</v>
      </c>
      <c r="B47" s="52">
        <v>45560</v>
      </c>
      <c r="C47" s="53" t="s">
        <v>675</v>
      </c>
      <c r="D47" s="56" t="s">
        <v>676</v>
      </c>
      <c r="E47" s="53" t="s">
        <v>597</v>
      </c>
      <c r="F47" s="54">
        <v>33</v>
      </c>
      <c r="G47" s="54">
        <v>182.58121212121199</v>
      </c>
      <c r="H47" s="54">
        <v>6025.18</v>
      </c>
    </row>
    <row r="48" spans="1:8" ht="42.6" customHeight="1" x14ac:dyDescent="0.25">
      <c r="A48" s="52">
        <v>44926</v>
      </c>
      <c r="B48" s="52">
        <v>44926</v>
      </c>
      <c r="C48" s="53" t="s">
        <v>677</v>
      </c>
      <c r="D48" s="56" t="s">
        <v>678</v>
      </c>
      <c r="E48" s="53" t="s">
        <v>597</v>
      </c>
      <c r="F48" s="54">
        <v>1</v>
      </c>
      <c r="G48" s="54">
        <v>0</v>
      </c>
      <c r="H48" s="54">
        <v>0</v>
      </c>
    </row>
    <row r="49" spans="1:8" ht="42.6" customHeight="1" x14ac:dyDescent="0.25">
      <c r="A49" s="52">
        <v>45461</v>
      </c>
      <c r="B49" s="52">
        <v>45468</v>
      </c>
      <c r="C49" s="53" t="s">
        <v>679</v>
      </c>
      <c r="D49" s="56" t="s">
        <v>680</v>
      </c>
      <c r="E49" s="53" t="s">
        <v>597</v>
      </c>
      <c r="F49" s="54">
        <v>6</v>
      </c>
      <c r="G49" s="54">
        <v>6435.72</v>
      </c>
      <c r="H49" s="54">
        <f>F49*G49</f>
        <v>38614.32</v>
      </c>
    </row>
    <row r="50" spans="1:8" ht="42.6" customHeight="1" x14ac:dyDescent="0.25">
      <c r="A50" s="52">
        <v>44926</v>
      </c>
      <c r="B50" s="52">
        <v>44926</v>
      </c>
      <c r="C50" s="53" t="s">
        <v>681</v>
      </c>
      <c r="D50" s="56" t="s">
        <v>682</v>
      </c>
      <c r="E50" s="53" t="s">
        <v>597</v>
      </c>
      <c r="F50" s="54">
        <v>4665</v>
      </c>
      <c r="G50" s="54">
        <v>0</v>
      </c>
      <c r="H50" s="54">
        <v>0</v>
      </c>
    </row>
    <row r="51" spans="1:8" ht="42.6" customHeight="1" x14ac:dyDescent="0.25">
      <c r="A51" s="52">
        <v>45369</v>
      </c>
      <c r="B51" s="52">
        <v>45369</v>
      </c>
      <c r="C51" s="53" t="s">
        <v>683</v>
      </c>
      <c r="D51" s="56" t="s">
        <v>684</v>
      </c>
      <c r="E51" s="53" t="s">
        <v>597</v>
      </c>
      <c r="F51" s="54">
        <v>284</v>
      </c>
      <c r="G51" s="54">
        <v>52.538978873239401</v>
      </c>
      <c r="H51" s="54">
        <v>14921.07</v>
      </c>
    </row>
    <row r="52" spans="1:8" ht="42.6" customHeight="1" x14ac:dyDescent="0.25">
      <c r="A52" s="52">
        <v>45366</v>
      </c>
      <c r="B52" s="52">
        <v>45398</v>
      </c>
      <c r="C52" s="53" t="s">
        <v>685</v>
      </c>
      <c r="D52" s="56" t="s">
        <v>686</v>
      </c>
      <c r="E52" s="53" t="s">
        <v>597</v>
      </c>
      <c r="F52" s="54">
        <v>163</v>
      </c>
      <c r="G52" s="54">
        <v>104.969325153374</v>
      </c>
      <c r="H52" s="54">
        <v>17110</v>
      </c>
    </row>
    <row r="53" spans="1:8" ht="42.6" customHeight="1" x14ac:dyDescent="0.25">
      <c r="A53" s="52">
        <v>44926</v>
      </c>
      <c r="B53" s="52">
        <v>44926</v>
      </c>
      <c r="C53" s="53" t="s">
        <v>687</v>
      </c>
      <c r="D53" s="56" t="s">
        <v>688</v>
      </c>
      <c r="E53" s="53" t="s">
        <v>597</v>
      </c>
      <c r="F53" s="54">
        <v>78</v>
      </c>
      <c r="G53" s="54">
        <v>0</v>
      </c>
      <c r="H53" s="54">
        <v>0</v>
      </c>
    </row>
    <row r="54" spans="1:8" ht="42.6" customHeight="1" x14ac:dyDescent="0.25">
      <c r="A54" s="52">
        <v>45356</v>
      </c>
      <c r="B54" s="52">
        <v>45373</v>
      </c>
      <c r="C54" s="53" t="s">
        <v>689</v>
      </c>
      <c r="D54" s="56" t="s">
        <v>690</v>
      </c>
      <c r="E54" s="53" t="s">
        <v>597</v>
      </c>
      <c r="F54" s="54">
        <v>144</v>
      </c>
      <c r="G54" s="54">
        <v>166.53069444444401</v>
      </c>
      <c r="H54" s="54">
        <v>23980.42</v>
      </c>
    </row>
    <row r="55" spans="1:8" ht="42.6" customHeight="1" x14ac:dyDescent="0.25">
      <c r="A55" s="52">
        <v>45547</v>
      </c>
      <c r="B55" s="52">
        <v>45560</v>
      </c>
      <c r="C55" s="53" t="s">
        <v>691</v>
      </c>
      <c r="D55" s="56" t="s">
        <v>692</v>
      </c>
      <c r="E55" s="53" t="s">
        <v>597</v>
      </c>
      <c r="F55" s="54">
        <v>2515</v>
      </c>
      <c r="G55" s="54">
        <v>73.225868787276298</v>
      </c>
      <c r="H55" s="54">
        <v>184163.06</v>
      </c>
    </row>
    <row r="56" spans="1:8" ht="42.6" customHeight="1" x14ac:dyDescent="0.25">
      <c r="A56" s="52">
        <v>45394</v>
      </c>
      <c r="B56" s="52">
        <v>45397</v>
      </c>
      <c r="C56" s="53" t="s">
        <v>693</v>
      </c>
      <c r="D56" s="56" t="s">
        <v>376</v>
      </c>
      <c r="E56" s="53" t="s">
        <v>597</v>
      </c>
      <c r="F56" s="54">
        <v>205</v>
      </c>
      <c r="G56" s="54">
        <v>47.9351219512195</v>
      </c>
      <c r="H56" s="54">
        <v>9826.7000000000007</v>
      </c>
    </row>
    <row r="57" spans="1:8" ht="42.6" customHeight="1" x14ac:dyDescent="0.25">
      <c r="A57" s="52">
        <v>45394</v>
      </c>
      <c r="B57" s="52">
        <v>45397</v>
      </c>
      <c r="C57" s="53" t="s">
        <v>694</v>
      </c>
      <c r="D57" s="56" t="s">
        <v>378</v>
      </c>
      <c r="E57" s="53" t="s">
        <v>597</v>
      </c>
      <c r="F57" s="54">
        <v>30</v>
      </c>
      <c r="G57" s="54">
        <v>76.38</v>
      </c>
      <c r="H57" s="54">
        <f>F57*G57</f>
        <v>2291.3999999999996</v>
      </c>
    </row>
    <row r="58" spans="1:8" ht="42.6" customHeight="1" x14ac:dyDescent="0.25">
      <c r="A58" s="52">
        <v>44926</v>
      </c>
      <c r="B58" s="52">
        <v>44926</v>
      </c>
      <c r="C58" s="53" t="s">
        <v>695</v>
      </c>
      <c r="D58" s="56" t="s">
        <v>380</v>
      </c>
      <c r="E58" s="53" t="s">
        <v>597</v>
      </c>
      <c r="F58" s="54">
        <v>345</v>
      </c>
      <c r="G58" s="54">
        <v>0</v>
      </c>
      <c r="H58" s="54">
        <v>0</v>
      </c>
    </row>
    <row r="59" spans="1:8" ht="42.6" customHeight="1" x14ac:dyDescent="0.25">
      <c r="A59" s="52">
        <v>44926</v>
      </c>
      <c r="B59" s="52">
        <v>44926</v>
      </c>
      <c r="C59" s="53" t="s">
        <v>696</v>
      </c>
      <c r="D59" s="56" t="s">
        <v>384</v>
      </c>
      <c r="E59" s="53" t="s">
        <v>597</v>
      </c>
      <c r="F59" s="54">
        <v>221</v>
      </c>
      <c r="G59" s="54">
        <v>0</v>
      </c>
      <c r="H59" s="54">
        <v>0</v>
      </c>
    </row>
    <row r="60" spans="1:8" ht="42.6" customHeight="1" x14ac:dyDescent="0.25">
      <c r="A60" s="52">
        <v>45547</v>
      </c>
      <c r="B60" s="52">
        <v>45560</v>
      </c>
      <c r="C60" s="53" t="s">
        <v>697</v>
      </c>
      <c r="D60" s="56" t="s">
        <v>698</v>
      </c>
      <c r="E60" s="53" t="s">
        <v>597</v>
      </c>
      <c r="F60" s="54">
        <v>337</v>
      </c>
      <c r="G60" s="54">
        <v>158.12</v>
      </c>
      <c r="H60" s="54">
        <v>53286.44</v>
      </c>
    </row>
    <row r="61" spans="1:8" ht="42.6" customHeight="1" x14ac:dyDescent="0.25">
      <c r="A61" s="52">
        <v>45547</v>
      </c>
      <c r="B61" s="52">
        <v>45560</v>
      </c>
      <c r="C61" s="53" t="s">
        <v>699</v>
      </c>
      <c r="D61" s="56" t="s">
        <v>336</v>
      </c>
      <c r="E61" s="53" t="s">
        <v>597</v>
      </c>
      <c r="F61" s="54">
        <v>127</v>
      </c>
      <c r="G61" s="54">
        <v>35.103385826771699</v>
      </c>
      <c r="H61" s="54">
        <v>4458.13</v>
      </c>
    </row>
    <row r="62" spans="1:8" ht="42.6" customHeight="1" x14ac:dyDescent="0.25">
      <c r="A62" s="52">
        <v>45547</v>
      </c>
      <c r="B62" s="52">
        <v>45560</v>
      </c>
      <c r="C62" s="53" t="s">
        <v>700</v>
      </c>
      <c r="D62" s="56" t="s">
        <v>701</v>
      </c>
      <c r="E62" s="53" t="s">
        <v>597</v>
      </c>
      <c r="F62" s="54">
        <v>42</v>
      </c>
      <c r="G62" s="54">
        <v>42.48</v>
      </c>
      <c r="H62" s="54">
        <v>1784.16</v>
      </c>
    </row>
    <row r="63" spans="1:8" ht="42.6" customHeight="1" x14ac:dyDescent="0.25">
      <c r="A63" s="52">
        <v>45547</v>
      </c>
      <c r="B63" s="52">
        <v>45560</v>
      </c>
      <c r="C63" s="53" t="s">
        <v>702</v>
      </c>
      <c r="D63" s="56" t="s">
        <v>703</v>
      </c>
      <c r="E63" s="53" t="s">
        <v>597</v>
      </c>
      <c r="F63" s="54">
        <v>4214</v>
      </c>
      <c r="G63" s="54">
        <v>4.4538324632178501</v>
      </c>
      <c r="H63" s="54">
        <v>18768.45</v>
      </c>
    </row>
    <row r="64" spans="1:8" ht="42.6" customHeight="1" x14ac:dyDescent="0.25">
      <c r="A64" s="52">
        <v>45547</v>
      </c>
      <c r="B64" s="52">
        <v>45560</v>
      </c>
      <c r="C64" s="53" t="s">
        <v>704</v>
      </c>
      <c r="D64" s="56" t="s">
        <v>705</v>
      </c>
      <c r="E64" s="53" t="s">
        <v>597</v>
      </c>
      <c r="F64" s="54">
        <v>6058</v>
      </c>
      <c r="G64" s="54">
        <v>3.13752393529218</v>
      </c>
      <c r="H64" s="54">
        <v>19007.12</v>
      </c>
    </row>
    <row r="65" spans="1:8" ht="42.6" customHeight="1" x14ac:dyDescent="0.25">
      <c r="A65" s="52">
        <v>45547</v>
      </c>
      <c r="B65" s="52">
        <v>45560</v>
      </c>
      <c r="C65" s="53" t="s">
        <v>706</v>
      </c>
      <c r="D65" s="56" t="s">
        <v>707</v>
      </c>
      <c r="E65" s="53" t="s">
        <v>597</v>
      </c>
      <c r="F65" s="54">
        <v>5371</v>
      </c>
      <c r="G65" s="54">
        <v>1.02632098305716</v>
      </c>
      <c r="H65" s="54">
        <v>5512.37</v>
      </c>
    </row>
    <row r="66" spans="1:8" ht="42.6" customHeight="1" x14ac:dyDescent="0.25">
      <c r="A66" s="52">
        <v>45547</v>
      </c>
      <c r="B66" s="52">
        <v>45560</v>
      </c>
      <c r="C66" s="53" t="s">
        <v>708</v>
      </c>
      <c r="D66" s="56" t="s">
        <v>709</v>
      </c>
      <c r="E66" s="53" t="s">
        <v>597</v>
      </c>
      <c r="F66" s="54">
        <v>4300</v>
      </c>
      <c r="G66" s="54">
        <v>4.3934400324149099</v>
      </c>
      <c r="H66" s="54">
        <f>F66*G66</f>
        <v>18891.792139384113</v>
      </c>
    </row>
    <row r="67" spans="1:8" ht="42.6" customHeight="1" x14ac:dyDescent="0.25">
      <c r="A67" s="52">
        <v>45547</v>
      </c>
      <c r="B67" s="52">
        <v>45560</v>
      </c>
      <c r="C67" s="53" t="s">
        <v>710</v>
      </c>
      <c r="D67" s="56" t="s">
        <v>711</v>
      </c>
      <c r="E67" s="53" t="s">
        <v>597</v>
      </c>
      <c r="F67" s="54">
        <v>518</v>
      </c>
      <c r="G67" s="54">
        <v>54.820868725868699</v>
      </c>
      <c r="H67" s="54">
        <v>28397.21</v>
      </c>
    </row>
    <row r="68" spans="1:8" ht="42.6" customHeight="1" x14ac:dyDescent="0.25">
      <c r="A68" s="52">
        <v>45547</v>
      </c>
      <c r="B68" s="52">
        <v>45560</v>
      </c>
      <c r="C68" s="53" t="s">
        <v>712</v>
      </c>
      <c r="D68" s="56" t="s">
        <v>713</v>
      </c>
      <c r="E68" s="53" t="s">
        <v>597</v>
      </c>
      <c r="F68" s="54">
        <v>372</v>
      </c>
      <c r="G68" s="54">
        <v>55.014569892473098</v>
      </c>
      <c r="H68" s="54">
        <v>20465.419999999998</v>
      </c>
    </row>
    <row r="69" spans="1:8" ht="42.6" customHeight="1" x14ac:dyDescent="0.25">
      <c r="A69" s="52">
        <v>45547</v>
      </c>
      <c r="B69" s="52">
        <v>45560</v>
      </c>
      <c r="C69" s="53" t="s">
        <v>714</v>
      </c>
      <c r="D69" s="56" t="s">
        <v>715</v>
      </c>
      <c r="E69" s="53" t="s">
        <v>597</v>
      </c>
      <c r="F69" s="54">
        <v>82</v>
      </c>
      <c r="G69" s="54">
        <v>125.08</v>
      </c>
      <c r="H69" s="54">
        <v>10256.56</v>
      </c>
    </row>
    <row r="70" spans="1:8" ht="42.6" customHeight="1" x14ac:dyDescent="0.25">
      <c r="A70" s="52">
        <v>45547</v>
      </c>
      <c r="B70" s="52">
        <v>45560</v>
      </c>
      <c r="C70" s="53" t="s">
        <v>716</v>
      </c>
      <c r="D70" s="56" t="s">
        <v>358</v>
      </c>
      <c r="E70" s="53" t="s">
        <v>597</v>
      </c>
      <c r="F70" s="54">
        <v>1323</v>
      </c>
      <c r="G70" s="54">
        <v>28.8949962207105</v>
      </c>
      <c r="H70" s="54">
        <v>38228.080000000002</v>
      </c>
    </row>
    <row r="71" spans="1:8" ht="42.6" customHeight="1" x14ac:dyDescent="0.25">
      <c r="A71" s="52">
        <v>45547</v>
      </c>
      <c r="B71" s="52">
        <v>45560</v>
      </c>
      <c r="C71" s="53" t="s">
        <v>717</v>
      </c>
      <c r="D71" s="56" t="s">
        <v>718</v>
      </c>
      <c r="E71" s="53" t="s">
        <v>597</v>
      </c>
      <c r="F71" s="54">
        <v>1596</v>
      </c>
      <c r="G71" s="54">
        <v>6.1577819548872199</v>
      </c>
      <c r="H71" s="54">
        <v>9827.82</v>
      </c>
    </row>
    <row r="72" spans="1:8" ht="42.6" customHeight="1" x14ac:dyDescent="0.25">
      <c r="A72" s="52">
        <v>45652</v>
      </c>
      <c r="B72" s="52">
        <v>45652</v>
      </c>
      <c r="C72" s="53" t="s">
        <v>719</v>
      </c>
      <c r="D72" s="56" t="s">
        <v>720</v>
      </c>
      <c r="E72" s="53" t="s">
        <v>597</v>
      </c>
      <c r="F72" s="54">
        <v>712</v>
      </c>
      <c r="G72" s="54">
        <v>10.5948735955056</v>
      </c>
      <c r="H72" s="54">
        <v>7543.55</v>
      </c>
    </row>
    <row r="73" spans="1:8" ht="42.6" customHeight="1" x14ac:dyDescent="0.25">
      <c r="A73" s="52">
        <v>45652</v>
      </c>
      <c r="B73" s="52">
        <v>45652</v>
      </c>
      <c r="C73" s="53" t="s">
        <v>721</v>
      </c>
      <c r="D73" s="56" t="s">
        <v>722</v>
      </c>
      <c r="E73" s="53" t="s">
        <v>597</v>
      </c>
      <c r="F73" s="54">
        <v>4229</v>
      </c>
      <c r="G73" s="54">
        <v>3.5921376211870402</v>
      </c>
      <c r="H73" s="54">
        <v>15191.15</v>
      </c>
    </row>
    <row r="74" spans="1:8" ht="42.6" customHeight="1" x14ac:dyDescent="0.25">
      <c r="A74" s="52">
        <v>45364</v>
      </c>
      <c r="B74" s="52">
        <v>45365</v>
      </c>
      <c r="C74" s="53" t="s">
        <v>723</v>
      </c>
      <c r="D74" s="56" t="s">
        <v>724</v>
      </c>
      <c r="E74" s="53" t="s">
        <v>597</v>
      </c>
      <c r="F74" s="54">
        <v>1224</v>
      </c>
      <c r="G74" s="54">
        <v>1.2840441176470601</v>
      </c>
      <c r="H74" s="54">
        <v>1571.67</v>
      </c>
    </row>
    <row r="75" spans="1:8" ht="42.6" customHeight="1" x14ac:dyDescent="0.25">
      <c r="A75" s="52">
        <v>45364</v>
      </c>
      <c r="B75" s="52">
        <v>45365</v>
      </c>
      <c r="C75" s="53" t="s">
        <v>725</v>
      </c>
      <c r="D75" s="56" t="s">
        <v>726</v>
      </c>
      <c r="E75" s="53" t="s">
        <v>597</v>
      </c>
      <c r="F75" s="54">
        <v>7740</v>
      </c>
      <c r="G75" s="54">
        <v>4.8918333333333299</v>
      </c>
      <c r="H75" s="54">
        <v>37862.79</v>
      </c>
    </row>
    <row r="76" spans="1:8" ht="42.6" customHeight="1" x14ac:dyDescent="0.25">
      <c r="A76" s="52">
        <v>45654</v>
      </c>
      <c r="B76" s="52">
        <v>45654</v>
      </c>
      <c r="C76" s="53" t="s">
        <v>727</v>
      </c>
      <c r="D76" s="56" t="s">
        <v>728</v>
      </c>
      <c r="E76" s="53" t="s">
        <v>597</v>
      </c>
      <c r="F76" s="54">
        <f>10*6</f>
        <v>60</v>
      </c>
      <c r="G76" s="54">
        <f>140.42</f>
        <v>140.41999999999999</v>
      </c>
      <c r="H76" s="54">
        <f>F76*G76</f>
        <v>8425.1999999999989</v>
      </c>
    </row>
    <row r="77" spans="1:8" ht="42.6" customHeight="1" x14ac:dyDescent="0.25">
      <c r="A77" s="52">
        <v>45460</v>
      </c>
      <c r="B77" s="52">
        <v>45488</v>
      </c>
      <c r="C77" s="53" t="s">
        <v>729</v>
      </c>
      <c r="D77" s="56" t="s">
        <v>730</v>
      </c>
      <c r="E77" s="53" t="s">
        <v>597</v>
      </c>
      <c r="F77" s="54">
        <v>2397</v>
      </c>
      <c r="G77" s="54">
        <v>5.6759240717563602</v>
      </c>
      <c r="H77" s="54">
        <v>13605.19</v>
      </c>
    </row>
    <row r="78" spans="1:8" ht="42.6" customHeight="1" x14ac:dyDescent="0.25">
      <c r="A78" s="52">
        <v>45364</v>
      </c>
      <c r="B78" s="52">
        <v>45365</v>
      </c>
      <c r="C78" s="53" t="s">
        <v>731</v>
      </c>
      <c r="D78" s="56" t="s">
        <v>732</v>
      </c>
      <c r="E78" s="53" t="s">
        <v>597</v>
      </c>
      <c r="F78" s="54">
        <v>417</v>
      </c>
      <c r="G78" s="54">
        <v>17.7</v>
      </c>
      <c r="H78" s="54">
        <v>7380.9</v>
      </c>
    </row>
    <row r="79" spans="1:8" ht="42.6" customHeight="1" x14ac:dyDescent="0.25">
      <c r="A79" s="52">
        <v>45364</v>
      </c>
      <c r="B79" s="52">
        <v>45365</v>
      </c>
      <c r="C79" s="53" t="s">
        <v>733</v>
      </c>
      <c r="D79" s="56" t="s">
        <v>734</v>
      </c>
      <c r="E79" s="53" t="s">
        <v>597</v>
      </c>
      <c r="F79" s="54">
        <v>8028</v>
      </c>
      <c r="G79" s="54">
        <v>4.5457125062281998</v>
      </c>
      <c r="H79" s="54">
        <v>36492.980000000003</v>
      </c>
    </row>
    <row r="80" spans="1:8" ht="42.6" customHeight="1" x14ac:dyDescent="0.25">
      <c r="A80" s="52">
        <v>45547</v>
      </c>
      <c r="B80" s="52">
        <v>45560</v>
      </c>
      <c r="C80" s="53" t="s">
        <v>735</v>
      </c>
      <c r="D80" s="56" t="s">
        <v>736</v>
      </c>
      <c r="E80" s="53" t="s">
        <v>597</v>
      </c>
      <c r="F80" s="54">
        <v>664</v>
      </c>
      <c r="G80" s="54">
        <v>24.308629518072301</v>
      </c>
      <c r="H80" s="54">
        <v>16140.93</v>
      </c>
    </row>
    <row r="81" spans="1:8" ht="42.6" customHeight="1" x14ac:dyDescent="0.25">
      <c r="A81" s="52">
        <v>45364</v>
      </c>
      <c r="B81" s="52">
        <v>45365</v>
      </c>
      <c r="C81" s="53" t="s">
        <v>737</v>
      </c>
      <c r="D81" s="56" t="s">
        <v>738</v>
      </c>
      <c r="E81" s="53" t="s">
        <v>597</v>
      </c>
      <c r="F81" s="54">
        <v>7488</v>
      </c>
      <c r="G81" s="54">
        <v>2.02591079059829</v>
      </c>
      <c r="H81" s="54">
        <v>15170.02</v>
      </c>
    </row>
    <row r="82" spans="1:8" ht="42.6" customHeight="1" x14ac:dyDescent="0.25">
      <c r="A82" s="52">
        <v>45369</v>
      </c>
      <c r="B82" s="52">
        <v>45369</v>
      </c>
      <c r="C82" s="53" t="s">
        <v>739</v>
      </c>
      <c r="D82" s="56" t="s">
        <v>740</v>
      </c>
      <c r="E82" s="53" t="s">
        <v>597</v>
      </c>
      <c r="F82" s="54">
        <v>204</v>
      </c>
      <c r="G82" s="54">
        <v>67.742107843137205</v>
      </c>
      <c r="H82" s="54">
        <v>13819.39</v>
      </c>
    </row>
    <row r="83" spans="1:8" ht="42.6" customHeight="1" x14ac:dyDescent="0.25">
      <c r="A83" s="52">
        <v>45369</v>
      </c>
      <c r="B83" s="52">
        <v>45369</v>
      </c>
      <c r="C83" s="53" t="s">
        <v>741</v>
      </c>
      <c r="D83" s="56" t="s">
        <v>390</v>
      </c>
      <c r="E83" s="53" t="s">
        <v>597</v>
      </c>
      <c r="F83" s="54">
        <v>195</v>
      </c>
      <c r="G83" s="54">
        <v>74.952923076923099</v>
      </c>
      <c r="H83" s="54">
        <v>14615.82</v>
      </c>
    </row>
    <row r="84" spans="1:8" ht="42.6" customHeight="1" x14ac:dyDescent="0.25">
      <c r="A84" s="52">
        <v>45369</v>
      </c>
      <c r="B84" s="52">
        <v>45369</v>
      </c>
      <c r="C84" s="53" t="s">
        <v>742</v>
      </c>
      <c r="D84" s="56" t="s">
        <v>394</v>
      </c>
      <c r="E84" s="53" t="s">
        <v>597</v>
      </c>
      <c r="F84" s="54">
        <v>181</v>
      </c>
      <c r="G84" s="54">
        <v>74.140276243093894</v>
      </c>
      <c r="H84" s="54">
        <v>13419.39</v>
      </c>
    </row>
    <row r="85" spans="1:8" ht="42.6" customHeight="1" x14ac:dyDescent="0.25">
      <c r="A85" s="52">
        <v>45369</v>
      </c>
      <c r="B85" s="52">
        <v>45369</v>
      </c>
      <c r="C85" s="53" t="s">
        <v>743</v>
      </c>
      <c r="D85" s="56" t="s">
        <v>584</v>
      </c>
      <c r="E85" s="53" t="s">
        <v>597</v>
      </c>
      <c r="F85" s="54">
        <v>204</v>
      </c>
      <c r="G85" s="54">
        <v>91.008725490196099</v>
      </c>
      <c r="H85" s="54">
        <v>18565.78</v>
      </c>
    </row>
    <row r="86" spans="1:8" ht="42.6" customHeight="1" x14ac:dyDescent="0.25">
      <c r="A86" s="52">
        <v>45369</v>
      </c>
      <c r="B86" s="52">
        <v>45369</v>
      </c>
      <c r="C86" s="53" t="s">
        <v>744</v>
      </c>
      <c r="D86" s="56" t="s">
        <v>585</v>
      </c>
      <c r="E86" s="53" t="s">
        <v>597</v>
      </c>
      <c r="F86" s="54">
        <v>80</v>
      </c>
      <c r="G86" s="54">
        <v>154.9015</v>
      </c>
      <c r="H86" s="54">
        <v>12392.12</v>
      </c>
    </row>
    <row r="87" spans="1:8" ht="42.6" customHeight="1" x14ac:dyDescent="0.25">
      <c r="A87" s="52">
        <v>44926</v>
      </c>
      <c r="B87" s="52">
        <v>44926</v>
      </c>
      <c r="C87" s="53" t="s">
        <v>745</v>
      </c>
      <c r="D87" s="56" t="s">
        <v>746</v>
      </c>
      <c r="E87" s="53" t="s">
        <v>597</v>
      </c>
      <c r="F87" s="54">
        <v>110</v>
      </c>
      <c r="G87" s="54">
        <v>0</v>
      </c>
      <c r="H87" s="54">
        <v>0</v>
      </c>
    </row>
    <row r="88" spans="1:8" ht="42.6" customHeight="1" x14ac:dyDescent="0.25">
      <c r="A88" s="52">
        <v>45547</v>
      </c>
      <c r="B88" s="52">
        <v>45560</v>
      </c>
      <c r="C88" s="53" t="s">
        <v>747</v>
      </c>
      <c r="D88" s="56" t="s">
        <v>400</v>
      </c>
      <c r="E88" s="53" t="s">
        <v>597</v>
      </c>
      <c r="F88" s="54">
        <v>800</v>
      </c>
      <c r="G88" s="54">
        <v>14.924175</v>
      </c>
      <c r="H88" s="54">
        <v>11939.34</v>
      </c>
    </row>
    <row r="89" spans="1:8" ht="42.6" customHeight="1" x14ac:dyDescent="0.25">
      <c r="A89" s="52">
        <v>45575</v>
      </c>
      <c r="B89" s="52">
        <v>45575</v>
      </c>
      <c r="C89" s="53" t="s">
        <v>748</v>
      </c>
      <c r="D89" s="56" t="s">
        <v>272</v>
      </c>
      <c r="E89" s="53" t="s">
        <v>597</v>
      </c>
      <c r="F89" s="54">
        <v>1869</v>
      </c>
      <c r="G89" s="54">
        <v>13.9179454253612</v>
      </c>
      <c r="H89" s="54">
        <v>26012.639999999999</v>
      </c>
    </row>
    <row r="90" spans="1:8" ht="42.6" customHeight="1" x14ac:dyDescent="0.25">
      <c r="A90" s="52">
        <v>45547</v>
      </c>
      <c r="B90" s="52">
        <v>45560</v>
      </c>
      <c r="C90" s="53" t="s">
        <v>749</v>
      </c>
      <c r="D90" s="56" t="s">
        <v>750</v>
      </c>
      <c r="E90" s="53" t="s">
        <v>632</v>
      </c>
      <c r="F90" s="54">
        <v>660</v>
      </c>
      <c r="G90" s="54">
        <v>256.19462121212098</v>
      </c>
      <c r="H90" s="54">
        <v>169088.45</v>
      </c>
    </row>
    <row r="91" spans="1:8" ht="42.6" customHeight="1" x14ac:dyDescent="0.25">
      <c r="A91" s="52">
        <v>45547</v>
      </c>
      <c r="B91" s="52">
        <v>45560</v>
      </c>
      <c r="C91" s="53" t="s">
        <v>751</v>
      </c>
      <c r="D91" s="56" t="s">
        <v>555</v>
      </c>
      <c r="E91" s="53" t="s">
        <v>632</v>
      </c>
      <c r="F91" s="54">
        <v>285</v>
      </c>
      <c r="G91" s="54">
        <v>397.72821052631599</v>
      </c>
      <c r="H91" s="54">
        <v>113352.54</v>
      </c>
    </row>
    <row r="92" spans="1:8" ht="42.6" customHeight="1" x14ac:dyDescent="0.25">
      <c r="A92" s="52">
        <v>45650</v>
      </c>
      <c r="B92" s="52">
        <v>45560</v>
      </c>
      <c r="C92" s="53" t="s">
        <v>752</v>
      </c>
      <c r="D92" s="56" t="s">
        <v>753</v>
      </c>
      <c r="E92" s="53" t="s">
        <v>597</v>
      </c>
      <c r="F92" s="54">
        <v>109</v>
      </c>
      <c r="G92" s="54">
        <v>1577.5543119266099</v>
      </c>
      <c r="H92" s="54">
        <v>171953.42</v>
      </c>
    </row>
    <row r="93" spans="1:8" ht="42.6" customHeight="1" x14ac:dyDescent="0.25">
      <c r="A93" s="52">
        <v>45547</v>
      </c>
      <c r="B93" s="52">
        <v>45560</v>
      </c>
      <c r="C93" s="53" t="s">
        <v>754</v>
      </c>
      <c r="D93" s="56" t="s">
        <v>755</v>
      </c>
      <c r="E93" s="53" t="s">
        <v>597</v>
      </c>
      <c r="F93" s="54">
        <v>2522</v>
      </c>
      <c r="G93" s="54">
        <v>43.488505154639199</v>
      </c>
      <c r="H93" s="54">
        <v>109678.01</v>
      </c>
    </row>
    <row r="94" spans="1:8" ht="42.6" customHeight="1" x14ac:dyDescent="0.25">
      <c r="A94" s="52">
        <v>45547</v>
      </c>
      <c r="B94" s="52">
        <v>45560</v>
      </c>
      <c r="C94" s="53" t="s">
        <v>756</v>
      </c>
      <c r="D94" s="56" t="s">
        <v>565</v>
      </c>
      <c r="E94" s="53" t="s">
        <v>597</v>
      </c>
      <c r="F94" s="54">
        <v>518</v>
      </c>
      <c r="G94" s="54">
        <v>17.8253474903475</v>
      </c>
      <c r="H94" s="54">
        <v>9233.5300000000007</v>
      </c>
    </row>
    <row r="95" spans="1:8" ht="42.6" customHeight="1" x14ac:dyDescent="0.25">
      <c r="A95" s="52">
        <v>45547</v>
      </c>
      <c r="B95" s="52">
        <v>45560</v>
      </c>
      <c r="C95" s="53" t="s">
        <v>757</v>
      </c>
      <c r="D95" s="56" t="s">
        <v>758</v>
      </c>
      <c r="E95" s="53" t="s">
        <v>597</v>
      </c>
      <c r="F95" s="54">
        <v>911</v>
      </c>
      <c r="G95" s="54">
        <v>27.8972447859495</v>
      </c>
      <c r="H95" s="54">
        <v>25414.39</v>
      </c>
    </row>
    <row r="96" spans="1:8" ht="42.6" customHeight="1" x14ac:dyDescent="0.25">
      <c r="A96" s="52">
        <v>45547</v>
      </c>
      <c r="B96" s="52">
        <v>45560</v>
      </c>
      <c r="C96" s="53" t="s">
        <v>759</v>
      </c>
      <c r="D96" s="56" t="s">
        <v>760</v>
      </c>
      <c r="E96" s="53" t="s">
        <v>597</v>
      </c>
      <c r="F96" s="54">
        <v>1036</v>
      </c>
      <c r="G96" s="54">
        <v>35.715424710424699</v>
      </c>
      <c r="H96" s="54">
        <v>37001.18</v>
      </c>
    </row>
    <row r="97" spans="1:8" ht="42.6" customHeight="1" x14ac:dyDescent="0.25">
      <c r="A97" s="52">
        <v>45547</v>
      </c>
      <c r="B97" s="52">
        <v>45560</v>
      </c>
      <c r="C97" s="53" t="s">
        <v>761</v>
      </c>
      <c r="D97" s="56" t="s">
        <v>282</v>
      </c>
      <c r="E97" s="53" t="s">
        <v>597</v>
      </c>
      <c r="F97" s="54">
        <v>6590</v>
      </c>
      <c r="G97" s="54">
        <v>6.0125584218512902</v>
      </c>
      <c r="H97" s="54">
        <v>39622.76</v>
      </c>
    </row>
    <row r="98" spans="1:8" ht="42.6" customHeight="1" x14ac:dyDescent="0.25">
      <c r="A98" s="52">
        <v>45547</v>
      </c>
      <c r="B98" s="52">
        <v>45560</v>
      </c>
      <c r="C98" s="53" t="s">
        <v>762</v>
      </c>
      <c r="D98" s="56" t="s">
        <v>284</v>
      </c>
      <c r="E98" s="53" t="s">
        <v>597</v>
      </c>
      <c r="F98" s="54">
        <v>12285</v>
      </c>
      <c r="G98" s="54">
        <v>1.64455107855108</v>
      </c>
      <c r="H98" s="54">
        <v>20203.310000000001</v>
      </c>
    </row>
    <row r="99" spans="1:8" ht="42.6" customHeight="1" x14ac:dyDescent="0.25">
      <c r="A99" s="52">
        <v>45547</v>
      </c>
      <c r="B99" s="52">
        <v>45560</v>
      </c>
      <c r="C99" s="53" t="s">
        <v>763</v>
      </c>
      <c r="D99" s="56" t="s">
        <v>764</v>
      </c>
      <c r="E99" s="53" t="s">
        <v>597</v>
      </c>
      <c r="F99" s="54">
        <v>1002</v>
      </c>
      <c r="G99" s="54">
        <v>9.4454491017964095</v>
      </c>
      <c r="H99" s="54">
        <v>9464.34</v>
      </c>
    </row>
    <row r="100" spans="1:8" ht="42.6" customHeight="1" x14ac:dyDescent="0.25">
      <c r="A100" s="52">
        <v>45547</v>
      </c>
      <c r="B100" s="52">
        <v>45560</v>
      </c>
      <c r="C100" s="53" t="s">
        <v>765</v>
      </c>
      <c r="D100" s="56" t="s">
        <v>766</v>
      </c>
      <c r="E100" s="53" t="s">
        <v>597</v>
      </c>
      <c r="F100" s="54">
        <v>1063</v>
      </c>
      <c r="G100" s="54">
        <v>5.9983160865475096</v>
      </c>
      <c r="H100" s="54">
        <v>6376.21</v>
      </c>
    </row>
    <row r="101" spans="1:8" ht="42.6" customHeight="1" x14ac:dyDescent="0.25">
      <c r="A101" s="52">
        <v>45547</v>
      </c>
      <c r="B101" s="52">
        <v>45560</v>
      </c>
      <c r="C101" s="53" t="s">
        <v>767</v>
      </c>
      <c r="D101" s="56" t="s">
        <v>768</v>
      </c>
      <c r="E101" s="53" t="s">
        <v>597</v>
      </c>
      <c r="F101" s="54">
        <v>1753</v>
      </c>
      <c r="G101" s="54">
        <v>3.8009811751283502</v>
      </c>
      <c r="H101" s="54">
        <v>6663.12</v>
      </c>
    </row>
    <row r="102" spans="1:8" ht="42.6" customHeight="1" x14ac:dyDescent="0.25">
      <c r="A102" s="52">
        <v>45547</v>
      </c>
      <c r="B102" s="52">
        <v>45560</v>
      </c>
      <c r="C102" s="53" t="s">
        <v>769</v>
      </c>
      <c r="D102" s="56" t="s">
        <v>770</v>
      </c>
      <c r="E102" s="53" t="s">
        <v>597</v>
      </c>
      <c r="F102" s="54">
        <v>1331</v>
      </c>
      <c r="G102" s="54">
        <v>2.9676183320811398</v>
      </c>
      <c r="H102" s="54">
        <v>3949.9</v>
      </c>
    </row>
    <row r="103" spans="1:8" ht="42.6" customHeight="1" x14ac:dyDescent="0.25">
      <c r="A103" s="52">
        <v>45547</v>
      </c>
      <c r="B103" s="52">
        <v>45560</v>
      </c>
      <c r="C103" s="53" t="s">
        <v>771</v>
      </c>
      <c r="D103" s="56" t="s">
        <v>772</v>
      </c>
      <c r="E103" s="53" t="s">
        <v>597</v>
      </c>
      <c r="F103" s="54">
        <v>1644</v>
      </c>
      <c r="G103" s="54">
        <v>2.0932725060827302</v>
      </c>
      <c r="H103" s="54">
        <v>3441.34</v>
      </c>
    </row>
    <row r="104" spans="1:8" ht="42.6" customHeight="1" x14ac:dyDescent="0.25">
      <c r="A104" s="52">
        <v>45547</v>
      </c>
      <c r="B104" s="52">
        <v>45560</v>
      </c>
      <c r="C104" s="53" t="s">
        <v>773</v>
      </c>
      <c r="D104" s="56" t="s">
        <v>774</v>
      </c>
      <c r="E104" s="53" t="s">
        <v>597</v>
      </c>
      <c r="F104" s="54">
        <v>1839</v>
      </c>
      <c r="G104" s="54">
        <v>1.6471397498640601</v>
      </c>
      <c r="H104" s="54">
        <v>3029.09</v>
      </c>
    </row>
    <row r="105" spans="1:8" ht="42.6" customHeight="1" x14ac:dyDescent="0.25">
      <c r="A105" s="52">
        <v>45630</v>
      </c>
      <c r="B105" s="52">
        <v>45637</v>
      </c>
      <c r="C105" s="53" t="s">
        <v>775</v>
      </c>
      <c r="D105" s="56" t="s">
        <v>776</v>
      </c>
      <c r="E105" s="53" t="s">
        <v>641</v>
      </c>
      <c r="F105" s="54">
        <f>200-20</f>
        <v>180</v>
      </c>
      <c r="G105" s="54">
        <f>123.9*18%+123.9</f>
        <v>146.202</v>
      </c>
      <c r="H105" s="54">
        <f t="shared" ref="H105:H111" si="0">F105*G105</f>
        <v>26316.36</v>
      </c>
    </row>
    <row r="106" spans="1:8" ht="42.6" customHeight="1" x14ac:dyDescent="0.25">
      <c r="A106" s="52">
        <v>45630</v>
      </c>
      <c r="B106" s="52">
        <v>45637</v>
      </c>
      <c r="C106" s="53" t="s">
        <v>777</v>
      </c>
      <c r="D106" s="56" t="s">
        <v>778</v>
      </c>
      <c r="E106" s="53" t="s">
        <v>641</v>
      </c>
      <c r="F106" s="54">
        <f>200-15</f>
        <v>185</v>
      </c>
      <c r="G106" s="54">
        <f>259*18%+259</f>
        <v>305.62</v>
      </c>
      <c r="H106" s="54">
        <f t="shared" si="0"/>
        <v>56539.700000000004</v>
      </c>
    </row>
    <row r="107" spans="1:8" ht="42.6" customHeight="1" x14ac:dyDescent="0.25">
      <c r="A107" s="52">
        <v>45639</v>
      </c>
      <c r="B107" s="52">
        <v>45649</v>
      </c>
      <c r="C107" s="53" t="s">
        <v>779</v>
      </c>
      <c r="D107" s="56" t="s">
        <v>780</v>
      </c>
      <c r="E107" s="53" t="s">
        <v>641</v>
      </c>
      <c r="F107" s="54">
        <f>100-8</f>
        <v>92</v>
      </c>
      <c r="G107" s="54">
        <f>668.25*18%+668.25</f>
        <v>788.53499999999997</v>
      </c>
      <c r="H107" s="54">
        <f t="shared" si="0"/>
        <v>72545.22</v>
      </c>
    </row>
    <row r="108" spans="1:8" ht="42.6" customHeight="1" x14ac:dyDescent="0.25">
      <c r="A108" s="52">
        <v>45260</v>
      </c>
      <c r="B108" s="52">
        <v>45306</v>
      </c>
      <c r="C108" s="53" t="s">
        <v>781</v>
      </c>
      <c r="D108" s="56" t="s">
        <v>782</v>
      </c>
      <c r="E108" s="53" t="s">
        <v>597</v>
      </c>
      <c r="F108" s="54">
        <v>45</v>
      </c>
      <c r="G108" s="54">
        <f>180</f>
        <v>180</v>
      </c>
      <c r="H108" s="54">
        <f t="shared" si="0"/>
        <v>8100</v>
      </c>
    </row>
    <row r="109" spans="1:8" ht="42.6" customHeight="1" x14ac:dyDescent="0.25">
      <c r="A109" s="52">
        <v>45560</v>
      </c>
      <c r="B109" s="52">
        <v>45561</v>
      </c>
      <c r="C109" s="53" t="s">
        <v>783</v>
      </c>
      <c r="D109" s="56" t="s">
        <v>893</v>
      </c>
      <c r="E109" s="53" t="s">
        <v>892</v>
      </c>
      <c r="F109" s="54">
        <v>25</v>
      </c>
      <c r="G109" s="54">
        <f>1699.2*18%+1699.2</f>
        <v>2005.056</v>
      </c>
      <c r="H109" s="54">
        <f t="shared" si="0"/>
        <v>50126.400000000001</v>
      </c>
    </row>
    <row r="110" spans="1:8" ht="42.6" customHeight="1" x14ac:dyDescent="0.25">
      <c r="A110" s="52">
        <v>45560</v>
      </c>
      <c r="B110" s="52">
        <v>45561</v>
      </c>
      <c r="C110" s="53" t="s">
        <v>784</v>
      </c>
      <c r="D110" s="56" t="s">
        <v>785</v>
      </c>
      <c r="E110" s="53" t="s">
        <v>597</v>
      </c>
      <c r="F110" s="54">
        <f>25220-500</f>
        <v>24720</v>
      </c>
      <c r="G110" s="54">
        <v>2.12883029341792</v>
      </c>
      <c r="H110" s="54">
        <f t="shared" si="0"/>
        <v>52624.684853290979</v>
      </c>
    </row>
    <row r="111" spans="1:8" ht="42.6" customHeight="1" x14ac:dyDescent="0.25">
      <c r="A111" s="52">
        <v>45565</v>
      </c>
      <c r="B111" s="52">
        <v>45572</v>
      </c>
      <c r="C111" s="53" t="s">
        <v>786</v>
      </c>
      <c r="D111" s="56" t="s">
        <v>424</v>
      </c>
      <c r="E111" s="53" t="s">
        <v>597</v>
      </c>
      <c r="F111" s="54">
        <v>256</v>
      </c>
      <c r="G111" s="54">
        <f>97.17*18%+97.17</f>
        <v>114.6606</v>
      </c>
      <c r="H111" s="54">
        <f t="shared" si="0"/>
        <v>29353.113600000001</v>
      </c>
    </row>
    <row r="112" spans="1:8" ht="42.6" customHeight="1" x14ac:dyDescent="0.25">
      <c r="A112" s="52">
        <v>44926</v>
      </c>
      <c r="B112" s="52">
        <v>44926</v>
      </c>
      <c r="C112" s="53" t="s">
        <v>787</v>
      </c>
      <c r="D112" s="56" t="s">
        <v>414</v>
      </c>
      <c r="E112" s="53" t="s">
        <v>597</v>
      </c>
      <c r="F112" s="54">
        <v>533</v>
      </c>
      <c r="G112" s="54">
        <v>0</v>
      </c>
      <c r="H112" s="54">
        <v>0</v>
      </c>
    </row>
    <row r="113" spans="1:8" ht="42.6" customHeight="1" x14ac:dyDescent="0.25">
      <c r="A113" s="52">
        <v>45169</v>
      </c>
      <c r="B113" s="52">
        <v>45194</v>
      </c>
      <c r="C113" s="53" t="s">
        <v>788</v>
      </c>
      <c r="D113" s="56" t="s">
        <v>789</v>
      </c>
      <c r="E113" s="53" t="s">
        <v>597</v>
      </c>
      <c r="F113" s="54">
        <v>203</v>
      </c>
      <c r="G113" s="54">
        <v>19.6319704433498</v>
      </c>
      <c r="H113" s="54">
        <v>3985.29</v>
      </c>
    </row>
    <row r="114" spans="1:8" ht="42.6" customHeight="1" x14ac:dyDescent="0.25">
      <c r="A114" s="52">
        <v>45635</v>
      </c>
      <c r="B114" s="52">
        <v>45637</v>
      </c>
      <c r="C114" s="53" t="s">
        <v>790</v>
      </c>
      <c r="D114" s="56" t="s">
        <v>791</v>
      </c>
      <c r="E114" s="53" t="s">
        <v>597</v>
      </c>
      <c r="F114" s="54">
        <f>200-8</f>
        <v>192</v>
      </c>
      <c r="G114" s="54">
        <f>200*18%+200</f>
        <v>236</v>
      </c>
      <c r="H114" s="54">
        <f t="shared" ref="H114:H119" si="1">F114*G114</f>
        <v>45312</v>
      </c>
    </row>
    <row r="115" spans="1:8" ht="42.6" customHeight="1" x14ac:dyDescent="0.25">
      <c r="A115" s="52">
        <v>45652</v>
      </c>
      <c r="B115" s="52">
        <v>45652</v>
      </c>
      <c r="C115" s="53" t="s">
        <v>790</v>
      </c>
      <c r="D115" s="56" t="s">
        <v>792</v>
      </c>
      <c r="E115" s="53" t="s">
        <v>597</v>
      </c>
      <c r="F115" s="54">
        <v>80</v>
      </c>
      <c r="G115" s="54">
        <f>84.74*18%+84.74</f>
        <v>99.993199999999987</v>
      </c>
      <c r="H115" s="54">
        <f t="shared" si="1"/>
        <v>7999.4559999999992</v>
      </c>
    </row>
    <row r="116" spans="1:8" ht="42.6" customHeight="1" x14ac:dyDescent="0.25">
      <c r="A116" s="52">
        <v>45643</v>
      </c>
      <c r="B116" s="52">
        <v>45643</v>
      </c>
      <c r="C116" s="53" t="s">
        <v>793</v>
      </c>
      <c r="D116" s="56" t="s">
        <v>794</v>
      </c>
      <c r="E116" s="53" t="s">
        <v>597</v>
      </c>
      <c r="F116" s="54">
        <f>120*4-12</f>
        <v>468</v>
      </c>
      <c r="G116" s="54">
        <f>116.52</f>
        <v>116.52</v>
      </c>
      <c r="H116" s="54">
        <f t="shared" si="1"/>
        <v>54531.360000000001</v>
      </c>
    </row>
    <row r="117" spans="1:8" ht="42.6" customHeight="1" x14ac:dyDescent="0.25">
      <c r="A117" s="52">
        <v>45643</v>
      </c>
      <c r="B117" s="52">
        <v>45643</v>
      </c>
      <c r="C117" s="53" t="s">
        <v>795</v>
      </c>
      <c r="D117" s="56" t="s">
        <v>796</v>
      </c>
      <c r="E117" s="53" t="s">
        <v>632</v>
      </c>
      <c r="F117" s="54">
        <f>30</f>
        <v>30</v>
      </c>
      <c r="G117" s="54">
        <f>1558*18%+1558</f>
        <v>1838.44</v>
      </c>
      <c r="H117" s="54">
        <f t="shared" si="1"/>
        <v>55153.200000000004</v>
      </c>
    </row>
    <row r="118" spans="1:8" ht="42.6" customHeight="1" x14ac:dyDescent="0.25">
      <c r="A118" s="52">
        <v>45643</v>
      </c>
      <c r="B118" s="52">
        <v>45643</v>
      </c>
      <c r="C118" s="53" t="s">
        <v>797</v>
      </c>
      <c r="D118" s="56" t="s">
        <v>798</v>
      </c>
      <c r="E118" s="53" t="s">
        <v>632</v>
      </c>
      <c r="F118" s="54">
        <f>120-2</f>
        <v>118</v>
      </c>
      <c r="G118" s="54">
        <f>399*18%+399</f>
        <v>470.82</v>
      </c>
      <c r="H118" s="54">
        <f t="shared" si="1"/>
        <v>55556.76</v>
      </c>
    </row>
    <row r="119" spans="1:8" ht="42.6" customHeight="1" x14ac:dyDescent="0.25">
      <c r="A119" s="52">
        <v>45643</v>
      </c>
      <c r="B119" s="52">
        <v>45643</v>
      </c>
      <c r="C119" s="53" t="s">
        <v>799</v>
      </c>
      <c r="D119" s="56" t="s">
        <v>800</v>
      </c>
      <c r="E119" s="53" t="s">
        <v>632</v>
      </c>
      <c r="F119" s="54">
        <v>120</v>
      </c>
      <c r="G119" s="54">
        <f>300*18%+300</f>
        <v>354</v>
      </c>
      <c r="H119" s="54">
        <f t="shared" si="1"/>
        <v>42480</v>
      </c>
    </row>
    <row r="120" spans="1:8" ht="42.6" customHeight="1" x14ac:dyDescent="0.25">
      <c r="A120" s="52">
        <v>45574</v>
      </c>
      <c r="B120" s="52">
        <v>45618</v>
      </c>
      <c r="C120" s="53" t="s">
        <v>801</v>
      </c>
      <c r="D120" s="56" t="s">
        <v>802</v>
      </c>
      <c r="E120" s="53" t="s">
        <v>597</v>
      </c>
      <c r="F120" s="54">
        <v>23</v>
      </c>
      <c r="G120" s="54">
        <v>655.99173913043501</v>
      </c>
      <c r="H120" s="54">
        <v>15087.81</v>
      </c>
    </row>
    <row r="121" spans="1:8" ht="42.6" customHeight="1" x14ac:dyDescent="0.25">
      <c r="A121" s="52">
        <v>45565</v>
      </c>
      <c r="B121" s="52">
        <v>45572</v>
      </c>
      <c r="C121" s="53" t="s">
        <v>803</v>
      </c>
      <c r="D121" s="56" t="s">
        <v>460</v>
      </c>
      <c r="E121" s="53" t="s">
        <v>597</v>
      </c>
      <c r="F121" s="54">
        <f>273+10*12</f>
        <v>393</v>
      </c>
      <c r="G121" s="54">
        <v>153.1</v>
      </c>
      <c r="H121" s="54">
        <f t="shared" ref="H121:H129" si="2">F121*G121</f>
        <v>60168.299999999996</v>
      </c>
    </row>
    <row r="122" spans="1:8" ht="42.6" customHeight="1" x14ac:dyDescent="0.25">
      <c r="A122" s="52">
        <v>45616</v>
      </c>
      <c r="B122" s="52">
        <v>45616</v>
      </c>
      <c r="C122" s="53" t="s">
        <v>804</v>
      </c>
      <c r="D122" s="56" t="s">
        <v>805</v>
      </c>
      <c r="E122" s="53" t="s">
        <v>641</v>
      </c>
      <c r="F122" s="54">
        <v>600</v>
      </c>
      <c r="G122" s="54">
        <f>795*16%+795</f>
        <v>922.2</v>
      </c>
      <c r="H122" s="54">
        <f t="shared" si="2"/>
        <v>553320</v>
      </c>
    </row>
    <row r="123" spans="1:8" ht="42.6" customHeight="1" x14ac:dyDescent="0.25">
      <c r="A123" s="52">
        <v>45656</v>
      </c>
      <c r="B123" s="52">
        <v>45656</v>
      </c>
      <c r="C123" s="53" t="s">
        <v>806</v>
      </c>
      <c r="D123" s="56" t="s">
        <v>807</v>
      </c>
      <c r="E123" s="53" t="s">
        <v>597</v>
      </c>
      <c r="F123" s="54">
        <f>1600-3</f>
        <v>1597</v>
      </c>
      <c r="G123" s="54">
        <v>281.24200000000002</v>
      </c>
      <c r="H123" s="54">
        <f t="shared" si="2"/>
        <v>449143.47400000005</v>
      </c>
    </row>
    <row r="124" spans="1:8" ht="42.6" customHeight="1" x14ac:dyDescent="0.25">
      <c r="A124" s="52">
        <v>45656</v>
      </c>
      <c r="B124" s="52">
        <v>45656</v>
      </c>
      <c r="C124" s="53" t="s">
        <v>808</v>
      </c>
      <c r="D124" s="56" t="s">
        <v>809</v>
      </c>
      <c r="E124" s="53" t="s">
        <v>597</v>
      </c>
      <c r="F124" s="54">
        <f>40*6</f>
        <v>240</v>
      </c>
      <c r="G124" s="54">
        <v>569</v>
      </c>
      <c r="H124" s="54">
        <f t="shared" si="2"/>
        <v>136560</v>
      </c>
    </row>
    <row r="125" spans="1:8" ht="42.6" customHeight="1" x14ac:dyDescent="0.25">
      <c r="A125" s="52">
        <v>45652</v>
      </c>
      <c r="B125" s="52">
        <v>45652</v>
      </c>
      <c r="C125" s="53" t="s">
        <v>810</v>
      </c>
      <c r="D125" s="56" t="s">
        <v>811</v>
      </c>
      <c r="E125" s="53" t="s">
        <v>641</v>
      </c>
      <c r="F125" s="54">
        <f>300*50-15</f>
        <v>14985</v>
      </c>
      <c r="G125" s="54">
        <f>41.5348</f>
        <v>41.534799999999997</v>
      </c>
      <c r="H125" s="54">
        <f t="shared" si="2"/>
        <v>622398.978</v>
      </c>
    </row>
    <row r="126" spans="1:8" ht="42.6" customHeight="1" x14ac:dyDescent="0.25">
      <c r="A126" s="52">
        <v>45652</v>
      </c>
      <c r="B126" s="52">
        <v>45652</v>
      </c>
      <c r="C126" s="53" t="s">
        <v>812</v>
      </c>
      <c r="D126" s="56" t="s">
        <v>813</v>
      </c>
      <c r="E126" s="53" t="s">
        <v>641</v>
      </c>
      <c r="F126" s="54">
        <f>2000-10</f>
        <v>1990</v>
      </c>
      <c r="G126" s="54">
        <f>62.5572</f>
        <v>62.557200000000002</v>
      </c>
      <c r="H126" s="54">
        <f t="shared" si="2"/>
        <v>124488.82800000001</v>
      </c>
    </row>
    <row r="127" spans="1:8" ht="42.6" customHeight="1" x14ac:dyDescent="0.25">
      <c r="A127" s="52">
        <v>45652</v>
      </c>
      <c r="B127" s="52">
        <v>45652</v>
      </c>
      <c r="C127" s="53" t="s">
        <v>814</v>
      </c>
      <c r="D127" s="56" t="s">
        <v>815</v>
      </c>
      <c r="E127" s="53" t="s">
        <v>597</v>
      </c>
      <c r="F127" s="54">
        <f>66+100-5</f>
        <v>161</v>
      </c>
      <c r="G127" s="54">
        <v>562.505</v>
      </c>
      <c r="H127" s="54">
        <f t="shared" si="2"/>
        <v>90563.304999999993</v>
      </c>
    </row>
    <row r="128" spans="1:8" ht="42.6" customHeight="1" x14ac:dyDescent="0.25">
      <c r="A128" s="52">
        <v>45638</v>
      </c>
      <c r="B128" s="52">
        <v>45649</v>
      </c>
      <c r="C128" s="53" t="s">
        <v>816</v>
      </c>
      <c r="D128" s="56" t="s">
        <v>262</v>
      </c>
      <c r="E128" s="53" t="s">
        <v>597</v>
      </c>
      <c r="F128" s="54">
        <v>100</v>
      </c>
      <c r="G128" s="54">
        <f>1800*18%+1800</f>
        <v>2124</v>
      </c>
      <c r="H128" s="54">
        <f t="shared" si="2"/>
        <v>212400</v>
      </c>
    </row>
    <row r="129" spans="1:8" ht="42.6" customHeight="1" x14ac:dyDescent="0.25">
      <c r="A129" s="52">
        <v>45638</v>
      </c>
      <c r="B129" s="52">
        <v>45649</v>
      </c>
      <c r="C129" s="53" t="s">
        <v>817</v>
      </c>
      <c r="D129" s="56" t="s">
        <v>264</v>
      </c>
      <c r="E129" s="53" t="s">
        <v>597</v>
      </c>
      <c r="F129" s="54">
        <v>75</v>
      </c>
      <c r="G129" s="54">
        <f>425*18%+425</f>
        <v>501.5</v>
      </c>
      <c r="H129" s="54">
        <f t="shared" si="2"/>
        <v>37612.5</v>
      </c>
    </row>
    <row r="130" spans="1:8" ht="42.6" customHeight="1" x14ac:dyDescent="0.25">
      <c r="A130" s="52">
        <v>44926</v>
      </c>
      <c r="B130" s="52">
        <v>44926</v>
      </c>
      <c r="C130" s="53" t="s">
        <v>818</v>
      </c>
      <c r="D130" s="56" t="s">
        <v>266</v>
      </c>
      <c r="E130" s="53" t="s">
        <v>597</v>
      </c>
      <c r="F130" s="54">
        <v>6</v>
      </c>
      <c r="G130" s="54">
        <v>0</v>
      </c>
      <c r="H130" s="54">
        <v>0</v>
      </c>
    </row>
    <row r="131" spans="1:8" ht="42.6" customHeight="1" x14ac:dyDescent="0.25">
      <c r="A131" s="52">
        <v>45547</v>
      </c>
      <c r="B131" s="52">
        <v>45560</v>
      </c>
      <c r="C131" s="53" t="s">
        <v>819</v>
      </c>
      <c r="D131" s="56" t="s">
        <v>820</v>
      </c>
      <c r="E131" s="53" t="s">
        <v>597</v>
      </c>
      <c r="F131" s="54">
        <v>275</v>
      </c>
      <c r="G131" s="54">
        <v>78.304290909090895</v>
      </c>
      <c r="H131" s="54">
        <v>21533.68</v>
      </c>
    </row>
    <row r="132" spans="1:8" ht="42.6" customHeight="1" x14ac:dyDescent="0.25">
      <c r="A132" s="52">
        <v>44926</v>
      </c>
      <c r="B132" s="52">
        <v>44926</v>
      </c>
      <c r="C132" s="53" t="s">
        <v>821</v>
      </c>
      <c r="D132" s="56" t="s">
        <v>822</v>
      </c>
      <c r="E132" s="53" t="s">
        <v>597</v>
      </c>
      <c r="F132" s="54">
        <v>1257</v>
      </c>
      <c r="G132" s="54">
        <v>0</v>
      </c>
      <c r="H132" s="54">
        <v>0</v>
      </c>
    </row>
    <row r="133" spans="1:8" ht="42.6" customHeight="1" x14ac:dyDescent="0.25">
      <c r="A133" s="52">
        <v>44926</v>
      </c>
      <c r="B133" s="52">
        <v>44926</v>
      </c>
      <c r="C133" s="53" t="s">
        <v>823</v>
      </c>
      <c r="D133" s="56" t="s">
        <v>824</v>
      </c>
      <c r="E133" s="53" t="s">
        <v>597</v>
      </c>
      <c r="F133" s="54">
        <v>5734</v>
      </c>
      <c r="G133" s="54">
        <v>0</v>
      </c>
      <c r="H133" s="54">
        <v>0</v>
      </c>
    </row>
    <row r="134" spans="1:8" ht="42.6" customHeight="1" x14ac:dyDescent="0.25">
      <c r="A134" s="52">
        <v>45652</v>
      </c>
      <c r="B134" s="52">
        <v>45597</v>
      </c>
      <c r="C134" s="53" t="s">
        <v>825</v>
      </c>
      <c r="D134" s="56" t="s">
        <v>826</v>
      </c>
      <c r="E134" s="53" t="s">
        <v>597</v>
      </c>
      <c r="F134" s="54">
        <v>1308</v>
      </c>
      <c r="G134" s="54">
        <v>22.42</v>
      </c>
      <c r="H134" s="54">
        <f>F134*G134</f>
        <v>29325.360000000001</v>
      </c>
    </row>
    <row r="135" spans="1:8" ht="42.6" customHeight="1" x14ac:dyDescent="0.25">
      <c r="A135" s="52">
        <v>45652</v>
      </c>
      <c r="B135" s="52">
        <v>45597</v>
      </c>
      <c r="C135" s="53" t="s">
        <v>827</v>
      </c>
      <c r="D135" s="56" t="s">
        <v>828</v>
      </c>
      <c r="E135" s="53" t="s">
        <v>597</v>
      </c>
      <c r="F135" s="54">
        <v>600</v>
      </c>
      <c r="G135" s="54">
        <v>22.43</v>
      </c>
      <c r="H135" s="54">
        <f>F135*G135</f>
        <v>13458</v>
      </c>
    </row>
    <row r="136" spans="1:8" ht="42.6" customHeight="1" x14ac:dyDescent="0.25">
      <c r="A136" s="52">
        <v>44926</v>
      </c>
      <c r="B136" s="52">
        <v>44926</v>
      </c>
      <c r="C136" s="53" t="s">
        <v>829</v>
      </c>
      <c r="D136" s="56" t="s">
        <v>270</v>
      </c>
      <c r="E136" s="53" t="s">
        <v>597</v>
      </c>
      <c r="F136" s="54">
        <v>200</v>
      </c>
      <c r="G136" s="54">
        <v>0</v>
      </c>
      <c r="H136" s="54">
        <v>0</v>
      </c>
    </row>
    <row r="137" spans="1:8" ht="42.6" customHeight="1" x14ac:dyDescent="0.25">
      <c r="A137" s="52">
        <v>44926</v>
      </c>
      <c r="B137" s="52">
        <v>44926</v>
      </c>
      <c r="C137" s="53" t="s">
        <v>830</v>
      </c>
      <c r="D137" s="56" t="s">
        <v>831</v>
      </c>
      <c r="E137" s="53" t="s">
        <v>597</v>
      </c>
      <c r="F137" s="54">
        <v>38</v>
      </c>
      <c r="G137" s="54">
        <v>0</v>
      </c>
      <c r="H137" s="54">
        <v>0</v>
      </c>
    </row>
    <row r="138" spans="1:8" ht="42.6" customHeight="1" x14ac:dyDescent="0.25">
      <c r="A138" s="52">
        <v>44926</v>
      </c>
      <c r="B138" s="52">
        <v>44926</v>
      </c>
      <c r="C138" s="53" t="s">
        <v>832</v>
      </c>
      <c r="D138" s="56" t="s">
        <v>833</v>
      </c>
      <c r="E138" s="53" t="s">
        <v>597</v>
      </c>
      <c r="F138" s="54">
        <v>2212</v>
      </c>
      <c r="G138" s="54">
        <v>0</v>
      </c>
      <c r="H138" s="54">
        <v>0</v>
      </c>
    </row>
    <row r="139" spans="1:8" ht="42.6" customHeight="1" x14ac:dyDescent="0.25">
      <c r="A139" s="52">
        <v>45149</v>
      </c>
      <c r="B139" s="52">
        <v>45251</v>
      </c>
      <c r="C139" s="53" t="s">
        <v>834</v>
      </c>
      <c r="D139" s="56" t="s">
        <v>835</v>
      </c>
      <c r="E139" s="53" t="s">
        <v>597</v>
      </c>
      <c r="F139" s="54">
        <v>500</v>
      </c>
      <c r="G139" s="54">
        <v>180</v>
      </c>
      <c r="H139" s="54">
        <f>F139*G139</f>
        <v>90000</v>
      </c>
    </row>
    <row r="140" spans="1:8" ht="42.6" customHeight="1" x14ac:dyDescent="0.25">
      <c r="A140" s="52">
        <v>44926</v>
      </c>
      <c r="B140" s="52">
        <v>44926</v>
      </c>
      <c r="C140" s="53" t="s">
        <v>836</v>
      </c>
      <c r="D140" s="56" t="s">
        <v>837</v>
      </c>
      <c r="E140" s="53" t="s">
        <v>597</v>
      </c>
      <c r="F140" s="54">
        <v>0</v>
      </c>
      <c r="G140" s="54">
        <v>0</v>
      </c>
      <c r="H140" s="54">
        <v>0</v>
      </c>
    </row>
    <row r="141" spans="1:8" ht="42.6" customHeight="1" x14ac:dyDescent="0.25">
      <c r="A141" s="52">
        <v>45421</v>
      </c>
      <c r="B141" s="52">
        <v>45505</v>
      </c>
      <c r="C141" s="53" t="s">
        <v>838</v>
      </c>
      <c r="D141" s="56" t="s">
        <v>839</v>
      </c>
      <c r="E141" s="53" t="s">
        <v>597</v>
      </c>
      <c r="F141" s="54">
        <v>963</v>
      </c>
      <c r="G141" s="54">
        <v>215.07530633437199</v>
      </c>
      <c r="H141" s="54">
        <v>207117.52</v>
      </c>
    </row>
    <row r="142" spans="1:8" ht="42.6" customHeight="1" x14ac:dyDescent="0.25">
      <c r="A142" s="52">
        <v>44926</v>
      </c>
      <c r="B142" s="52">
        <v>44926</v>
      </c>
      <c r="C142" s="53" t="s">
        <v>840</v>
      </c>
      <c r="D142" s="56" t="s">
        <v>841</v>
      </c>
      <c r="E142" s="53" t="s">
        <v>597</v>
      </c>
      <c r="F142" s="54">
        <v>1911</v>
      </c>
      <c r="G142" s="54">
        <v>0</v>
      </c>
      <c r="H142" s="54">
        <v>0</v>
      </c>
    </row>
    <row r="143" spans="1:8" ht="42.6" customHeight="1" x14ac:dyDescent="0.25">
      <c r="A143" s="52">
        <v>44926</v>
      </c>
      <c r="B143" s="52">
        <v>44926</v>
      </c>
      <c r="C143" s="53" t="s">
        <v>842</v>
      </c>
      <c r="D143" s="56" t="s">
        <v>489</v>
      </c>
      <c r="E143" s="53" t="s">
        <v>597</v>
      </c>
      <c r="F143" s="54">
        <v>0</v>
      </c>
      <c r="G143" s="54">
        <v>0</v>
      </c>
      <c r="H143" s="54">
        <v>0</v>
      </c>
    </row>
    <row r="144" spans="1:8" ht="42.6" customHeight="1" x14ac:dyDescent="0.25">
      <c r="A144" s="52">
        <v>44926</v>
      </c>
      <c r="B144" s="52">
        <v>44926</v>
      </c>
      <c r="C144" s="53" t="s">
        <v>843</v>
      </c>
      <c r="D144" s="56" t="s">
        <v>492</v>
      </c>
      <c r="E144" s="53" t="s">
        <v>597</v>
      </c>
      <c r="F144" s="54">
        <v>2287</v>
      </c>
      <c r="G144" s="54">
        <v>0</v>
      </c>
      <c r="H144" s="54">
        <v>0</v>
      </c>
    </row>
    <row r="145" spans="1:8" ht="42.6" customHeight="1" x14ac:dyDescent="0.25">
      <c r="A145" s="52">
        <v>45624</v>
      </c>
      <c r="B145" s="52">
        <v>45580</v>
      </c>
      <c r="C145" s="53" t="s">
        <v>844</v>
      </c>
      <c r="D145" s="56" t="s">
        <v>494</v>
      </c>
      <c r="E145" s="53" t="s">
        <v>597</v>
      </c>
      <c r="F145" s="54">
        <v>212</v>
      </c>
      <c r="G145" s="54">
        <v>118.35806603773599</v>
      </c>
      <c r="H145" s="54">
        <v>25091.91</v>
      </c>
    </row>
    <row r="146" spans="1:8" ht="42.6" customHeight="1" x14ac:dyDescent="0.25">
      <c r="A146" s="52">
        <v>45540</v>
      </c>
      <c r="B146" s="52">
        <v>45545</v>
      </c>
      <c r="C146" s="53" t="s">
        <v>845</v>
      </c>
      <c r="D146" s="56" t="s">
        <v>496</v>
      </c>
      <c r="E146" s="53" t="s">
        <v>597</v>
      </c>
      <c r="F146" s="54">
        <v>421</v>
      </c>
      <c r="G146" s="54">
        <v>123.786460807601</v>
      </c>
      <c r="H146" s="54">
        <v>52114.1</v>
      </c>
    </row>
    <row r="147" spans="1:8" ht="42.6" customHeight="1" x14ac:dyDescent="0.25">
      <c r="A147" s="52">
        <v>44926</v>
      </c>
      <c r="B147" s="52">
        <v>44926</v>
      </c>
      <c r="C147" s="53" t="s">
        <v>846</v>
      </c>
      <c r="D147" s="56" t="s">
        <v>847</v>
      </c>
      <c r="E147" s="53" t="s">
        <v>597</v>
      </c>
      <c r="F147" s="54">
        <v>155</v>
      </c>
      <c r="G147" s="54">
        <v>0</v>
      </c>
      <c r="H147" s="54">
        <v>0</v>
      </c>
    </row>
    <row r="148" spans="1:8" ht="42.6" customHeight="1" x14ac:dyDescent="0.25">
      <c r="A148" s="52">
        <v>44926</v>
      </c>
      <c r="B148" s="52">
        <v>44926</v>
      </c>
      <c r="C148" s="53" t="s">
        <v>848</v>
      </c>
      <c r="D148" s="56" t="s">
        <v>498</v>
      </c>
      <c r="E148" s="53" t="s">
        <v>597</v>
      </c>
      <c r="F148" s="54">
        <v>210</v>
      </c>
      <c r="G148" s="54">
        <v>0</v>
      </c>
      <c r="H148" s="54">
        <v>0</v>
      </c>
    </row>
    <row r="149" spans="1:8" ht="42.6" customHeight="1" x14ac:dyDescent="0.25">
      <c r="A149" s="52">
        <v>45624</v>
      </c>
      <c r="B149" s="52">
        <v>45505</v>
      </c>
      <c r="C149" s="53" t="s">
        <v>849</v>
      </c>
      <c r="D149" s="56" t="s">
        <v>500</v>
      </c>
      <c r="E149" s="53" t="s">
        <v>597</v>
      </c>
      <c r="F149" s="54">
        <v>630</v>
      </c>
      <c r="G149" s="54">
        <v>260.77999999999997</v>
      </c>
      <c r="H149" s="54">
        <v>164291.4</v>
      </c>
    </row>
    <row r="150" spans="1:8" ht="42.6" customHeight="1" x14ac:dyDescent="0.25">
      <c r="A150" s="52">
        <v>45624</v>
      </c>
      <c r="B150" s="52">
        <v>44926</v>
      </c>
      <c r="C150" s="53" t="s">
        <v>850</v>
      </c>
      <c r="D150" s="56" t="s">
        <v>502</v>
      </c>
      <c r="E150" s="53" t="s">
        <v>597</v>
      </c>
      <c r="F150" s="54">
        <v>117</v>
      </c>
      <c r="G150" s="54">
        <v>0</v>
      </c>
      <c r="H150" s="54">
        <v>0</v>
      </c>
    </row>
    <row r="151" spans="1:8" ht="42.6" customHeight="1" x14ac:dyDescent="0.25">
      <c r="A151" s="52">
        <v>45624</v>
      </c>
      <c r="B151" s="52">
        <v>44926</v>
      </c>
      <c r="C151" s="53" t="s">
        <v>851</v>
      </c>
      <c r="D151" s="56" t="s">
        <v>506</v>
      </c>
      <c r="E151" s="53" t="s">
        <v>597</v>
      </c>
      <c r="F151" s="54">
        <v>699</v>
      </c>
      <c r="G151" s="54">
        <v>0</v>
      </c>
      <c r="H151" s="54">
        <v>0</v>
      </c>
    </row>
    <row r="152" spans="1:8" ht="42.6" customHeight="1" x14ac:dyDescent="0.25">
      <c r="A152" s="52">
        <v>45624</v>
      </c>
      <c r="B152" s="52">
        <v>45505</v>
      </c>
      <c r="C152" s="53" t="s">
        <v>852</v>
      </c>
      <c r="D152" s="56" t="s">
        <v>508</v>
      </c>
      <c r="E152" s="53" t="s">
        <v>597</v>
      </c>
      <c r="F152" s="54">
        <v>23</v>
      </c>
      <c r="G152" s="54">
        <v>126.267391304348</v>
      </c>
      <c r="H152" s="54">
        <v>2904.15</v>
      </c>
    </row>
    <row r="153" spans="1:8" ht="42.6" customHeight="1" x14ac:dyDescent="0.25">
      <c r="A153" s="52">
        <v>44926</v>
      </c>
      <c r="B153" s="52">
        <v>44926</v>
      </c>
      <c r="C153" s="53" t="s">
        <v>853</v>
      </c>
      <c r="D153" s="56" t="s">
        <v>510</v>
      </c>
      <c r="E153" s="53" t="s">
        <v>597</v>
      </c>
      <c r="F153" s="54">
        <v>644</v>
      </c>
      <c r="G153" s="54">
        <v>0</v>
      </c>
      <c r="H153" s="54">
        <v>0</v>
      </c>
    </row>
    <row r="154" spans="1:8" ht="42.6" customHeight="1" x14ac:dyDescent="0.25">
      <c r="A154" s="52">
        <v>44926</v>
      </c>
      <c r="B154" s="52">
        <v>44926</v>
      </c>
      <c r="C154" s="53" t="s">
        <v>854</v>
      </c>
      <c r="D154" s="56" t="s">
        <v>512</v>
      </c>
      <c r="E154" s="53" t="s">
        <v>597</v>
      </c>
      <c r="F154" s="54">
        <v>370</v>
      </c>
      <c r="G154" s="54">
        <v>0</v>
      </c>
      <c r="H154" s="54">
        <v>0</v>
      </c>
    </row>
    <row r="155" spans="1:8" ht="42.6" customHeight="1" x14ac:dyDescent="0.25">
      <c r="A155" s="52">
        <v>45322</v>
      </c>
      <c r="B155" s="52">
        <v>45328</v>
      </c>
      <c r="C155" s="53" t="s">
        <v>855</v>
      </c>
      <c r="D155" s="56" t="s">
        <v>856</v>
      </c>
      <c r="E155" s="53" t="s">
        <v>597</v>
      </c>
      <c r="F155" s="54">
        <v>521</v>
      </c>
      <c r="G155" s="54">
        <v>72.087255278310906</v>
      </c>
      <c r="H155" s="54">
        <v>37557.46</v>
      </c>
    </row>
    <row r="156" spans="1:8" ht="42.6" customHeight="1" x14ac:dyDescent="0.25">
      <c r="A156" s="52">
        <v>44926</v>
      </c>
      <c r="B156" s="52">
        <v>44926</v>
      </c>
      <c r="C156" s="53" t="s">
        <v>857</v>
      </c>
      <c r="D156" s="56" t="s">
        <v>518</v>
      </c>
      <c r="E156" s="53" t="s">
        <v>597</v>
      </c>
      <c r="F156" s="54">
        <v>246</v>
      </c>
      <c r="G156" s="54">
        <v>0</v>
      </c>
      <c r="H156" s="54">
        <v>0</v>
      </c>
    </row>
    <row r="157" spans="1:8" ht="42.6" customHeight="1" x14ac:dyDescent="0.25">
      <c r="A157" s="52">
        <v>45624</v>
      </c>
      <c r="B157" s="52">
        <v>44926</v>
      </c>
      <c r="C157" s="53" t="s">
        <v>858</v>
      </c>
      <c r="D157" s="56" t="s">
        <v>520</v>
      </c>
      <c r="E157" s="53" t="s">
        <v>597</v>
      </c>
      <c r="F157" s="54">
        <v>110</v>
      </c>
      <c r="G157" s="54">
        <v>0</v>
      </c>
      <c r="H157" s="54">
        <v>0</v>
      </c>
    </row>
    <row r="158" spans="1:8" ht="42.6" customHeight="1" x14ac:dyDescent="0.25">
      <c r="A158" s="52">
        <v>45421</v>
      </c>
      <c r="B158" s="52">
        <v>45505</v>
      </c>
      <c r="C158" s="53" t="s">
        <v>859</v>
      </c>
      <c r="D158" s="56" t="s">
        <v>524</v>
      </c>
      <c r="E158" s="53" t="s">
        <v>597</v>
      </c>
      <c r="F158" s="54">
        <v>542</v>
      </c>
      <c r="G158" s="54">
        <v>128.93354243542399</v>
      </c>
      <c r="H158" s="54">
        <v>69881.98</v>
      </c>
    </row>
    <row r="159" spans="1:8" ht="42.6" customHeight="1" x14ac:dyDescent="0.25">
      <c r="A159" s="52">
        <v>44926</v>
      </c>
      <c r="B159" s="52">
        <v>44926</v>
      </c>
      <c r="C159" s="53" t="s">
        <v>860</v>
      </c>
      <c r="D159" s="56" t="s">
        <v>526</v>
      </c>
      <c r="E159" s="53" t="s">
        <v>597</v>
      </c>
      <c r="F159" s="54">
        <v>487</v>
      </c>
      <c r="G159" s="54">
        <v>0</v>
      </c>
      <c r="H159" s="54">
        <v>0</v>
      </c>
    </row>
    <row r="160" spans="1:8" ht="42.6" customHeight="1" x14ac:dyDescent="0.25">
      <c r="A160" s="52">
        <v>45322</v>
      </c>
      <c r="B160" s="52">
        <v>45328</v>
      </c>
      <c r="C160" s="53" t="s">
        <v>861</v>
      </c>
      <c r="D160" s="56" t="s">
        <v>528</v>
      </c>
      <c r="E160" s="53" t="s">
        <v>597</v>
      </c>
      <c r="F160" s="54">
        <v>317</v>
      </c>
      <c r="G160" s="54">
        <v>141.782965299685</v>
      </c>
      <c r="H160" s="54">
        <v>44945.2</v>
      </c>
    </row>
    <row r="161" spans="1:8" ht="42.6" customHeight="1" x14ac:dyDescent="0.25">
      <c r="A161" s="52">
        <v>44926</v>
      </c>
      <c r="B161" s="52">
        <v>44926</v>
      </c>
      <c r="C161" s="53" t="s">
        <v>862</v>
      </c>
      <c r="D161" s="56" t="s">
        <v>530</v>
      </c>
      <c r="E161" s="53" t="s">
        <v>597</v>
      </c>
      <c r="F161" s="54">
        <v>340</v>
      </c>
      <c r="G161" s="54">
        <v>0</v>
      </c>
      <c r="H161" s="54">
        <v>0</v>
      </c>
    </row>
    <row r="162" spans="1:8" ht="42.6" customHeight="1" x14ac:dyDescent="0.25">
      <c r="A162" s="52">
        <v>45624</v>
      </c>
      <c r="B162" s="52">
        <v>44926</v>
      </c>
      <c r="C162" s="53" t="s">
        <v>863</v>
      </c>
      <c r="D162" s="56" t="s">
        <v>864</v>
      </c>
      <c r="E162" s="53" t="s">
        <v>597</v>
      </c>
      <c r="F162" s="54">
        <v>95</v>
      </c>
      <c r="G162" s="54">
        <v>0</v>
      </c>
      <c r="H162" s="54">
        <v>0</v>
      </c>
    </row>
    <row r="163" spans="1:8" ht="42.6" customHeight="1" x14ac:dyDescent="0.25">
      <c r="A163" s="52">
        <v>44926</v>
      </c>
      <c r="B163" s="52">
        <v>44926</v>
      </c>
      <c r="C163" s="53" t="s">
        <v>865</v>
      </c>
      <c r="D163" s="56" t="s">
        <v>534</v>
      </c>
      <c r="E163" s="53" t="s">
        <v>597</v>
      </c>
      <c r="F163" s="54">
        <v>381</v>
      </c>
      <c r="G163" s="54">
        <v>0</v>
      </c>
      <c r="H163" s="54">
        <v>0</v>
      </c>
    </row>
    <row r="164" spans="1:8" ht="42.6" customHeight="1" x14ac:dyDescent="0.25">
      <c r="A164" s="52">
        <v>44926</v>
      </c>
      <c r="B164" s="52">
        <v>44926</v>
      </c>
      <c r="C164" s="53" t="s">
        <v>866</v>
      </c>
      <c r="D164" s="56" t="s">
        <v>536</v>
      </c>
      <c r="E164" s="53" t="s">
        <v>597</v>
      </c>
      <c r="F164" s="54">
        <v>20</v>
      </c>
      <c r="G164" s="54">
        <v>0</v>
      </c>
      <c r="H164" s="54">
        <v>0</v>
      </c>
    </row>
    <row r="165" spans="1:8" ht="42.6" customHeight="1" x14ac:dyDescent="0.25">
      <c r="A165" s="52">
        <v>44926</v>
      </c>
      <c r="B165" s="52">
        <v>44926</v>
      </c>
      <c r="C165" s="53" t="s">
        <v>867</v>
      </c>
      <c r="D165" s="56" t="s">
        <v>538</v>
      </c>
      <c r="E165" s="53" t="s">
        <v>597</v>
      </c>
      <c r="F165" s="54">
        <v>504</v>
      </c>
      <c r="G165" s="54">
        <v>0</v>
      </c>
      <c r="H165" s="54">
        <v>0</v>
      </c>
    </row>
    <row r="166" spans="1:8" ht="42.6" customHeight="1" x14ac:dyDescent="0.25">
      <c r="A166" s="52">
        <v>44926</v>
      </c>
      <c r="B166" s="52">
        <v>44926</v>
      </c>
      <c r="C166" s="53" t="s">
        <v>868</v>
      </c>
      <c r="D166" s="56" t="s">
        <v>540</v>
      </c>
      <c r="E166" s="53" t="s">
        <v>597</v>
      </c>
      <c r="F166" s="54">
        <v>61</v>
      </c>
      <c r="G166" s="54">
        <v>0</v>
      </c>
      <c r="H166" s="54">
        <v>0</v>
      </c>
    </row>
    <row r="167" spans="1:8" ht="42.6" customHeight="1" x14ac:dyDescent="0.25">
      <c r="A167" s="52">
        <v>44926</v>
      </c>
      <c r="B167" s="52">
        <v>44926</v>
      </c>
      <c r="C167" s="53" t="s">
        <v>869</v>
      </c>
      <c r="D167" s="56" t="s">
        <v>542</v>
      </c>
      <c r="E167" s="53" t="s">
        <v>597</v>
      </c>
      <c r="F167" s="54">
        <v>279</v>
      </c>
      <c r="G167" s="54">
        <v>0</v>
      </c>
      <c r="H167" s="54">
        <v>0</v>
      </c>
    </row>
    <row r="168" spans="1:8" ht="42.6" customHeight="1" x14ac:dyDescent="0.25">
      <c r="A168" s="52">
        <v>45421</v>
      </c>
      <c r="B168" s="52">
        <v>45505</v>
      </c>
      <c r="C168" s="53" t="s">
        <v>870</v>
      </c>
      <c r="D168" s="56" t="s">
        <v>871</v>
      </c>
      <c r="E168" s="53" t="s">
        <v>597</v>
      </c>
      <c r="F168" s="54">
        <v>358</v>
      </c>
      <c r="G168" s="54">
        <v>112.08444134078201</v>
      </c>
      <c r="H168" s="54">
        <v>40126.230000000003</v>
      </c>
    </row>
    <row r="169" spans="1:8" ht="42.6" customHeight="1" x14ac:dyDescent="0.25">
      <c r="A169" s="52">
        <v>44926</v>
      </c>
      <c r="B169" s="52">
        <v>44926</v>
      </c>
      <c r="C169" s="53" t="s">
        <v>872</v>
      </c>
      <c r="D169" s="56" t="s">
        <v>873</v>
      </c>
      <c r="E169" s="53" t="s">
        <v>597</v>
      </c>
      <c r="F169" s="54">
        <v>423</v>
      </c>
      <c r="G169" s="54">
        <v>0</v>
      </c>
      <c r="H169" s="54">
        <v>0</v>
      </c>
    </row>
    <row r="170" spans="1:8" ht="42.6" customHeight="1" x14ac:dyDescent="0.25">
      <c r="A170" s="52">
        <v>44926</v>
      </c>
      <c r="B170" s="52">
        <v>44926</v>
      </c>
      <c r="C170" s="53" t="s">
        <v>874</v>
      </c>
      <c r="D170" s="56" t="s">
        <v>875</v>
      </c>
      <c r="E170" s="53" t="s">
        <v>597</v>
      </c>
      <c r="F170" s="54">
        <v>204</v>
      </c>
      <c r="G170" s="54">
        <v>0</v>
      </c>
      <c r="H170" s="54">
        <v>0</v>
      </c>
    </row>
    <row r="171" spans="1:8" ht="42.6" customHeight="1" x14ac:dyDescent="0.25">
      <c r="A171" s="52">
        <v>44926</v>
      </c>
      <c r="B171" s="52">
        <v>44926</v>
      </c>
      <c r="C171" s="53" t="s">
        <v>876</v>
      </c>
      <c r="D171" s="56" t="s">
        <v>877</v>
      </c>
      <c r="E171" s="53" t="s">
        <v>597</v>
      </c>
      <c r="F171" s="54">
        <v>12000</v>
      </c>
      <c r="G171" s="54">
        <v>0</v>
      </c>
      <c r="H171" s="54">
        <v>0</v>
      </c>
    </row>
    <row r="172" spans="1:8" ht="42.6" customHeight="1" x14ac:dyDescent="0.25">
      <c r="A172" s="52">
        <v>44926</v>
      </c>
      <c r="B172" s="52">
        <v>44926</v>
      </c>
      <c r="C172" s="53" t="s">
        <v>878</v>
      </c>
      <c r="D172" s="56" t="s">
        <v>879</v>
      </c>
      <c r="E172" s="53" t="s">
        <v>597</v>
      </c>
      <c r="F172" s="54">
        <v>17768</v>
      </c>
      <c r="G172" s="54">
        <v>0</v>
      </c>
      <c r="H172" s="54">
        <v>0</v>
      </c>
    </row>
    <row r="173" spans="1:8" ht="42.6" customHeight="1" x14ac:dyDescent="0.25">
      <c r="A173" s="52">
        <v>45370</v>
      </c>
      <c r="B173" s="52">
        <v>45436</v>
      </c>
      <c r="C173" s="53" t="s">
        <v>880</v>
      </c>
      <c r="D173" s="56" t="s">
        <v>881</v>
      </c>
      <c r="E173" s="53" t="s">
        <v>597</v>
      </c>
      <c r="F173" s="54">
        <f>950</f>
        <v>950</v>
      </c>
      <c r="G173" s="54">
        <v>248.263517382413</v>
      </c>
      <c r="H173" s="54">
        <f>F173*G173</f>
        <v>235850.34151329234</v>
      </c>
    </row>
    <row r="174" spans="1:8" ht="42.6" customHeight="1" x14ac:dyDescent="0.25">
      <c r="A174" s="52">
        <v>45624</v>
      </c>
      <c r="B174" s="52">
        <v>45505</v>
      </c>
      <c r="C174" s="53" t="s">
        <v>882</v>
      </c>
      <c r="D174" s="56" t="s">
        <v>883</v>
      </c>
      <c r="E174" s="53" t="s">
        <v>597</v>
      </c>
      <c r="F174" s="54">
        <v>395</v>
      </c>
      <c r="G174" s="54">
        <v>237.18</v>
      </c>
      <c r="H174" s="54">
        <v>93686.1</v>
      </c>
    </row>
    <row r="175" spans="1:8" ht="42.6" customHeight="1" x14ac:dyDescent="0.25">
      <c r="A175" s="52">
        <v>44926</v>
      </c>
      <c r="B175" s="52">
        <v>44926</v>
      </c>
      <c r="C175" s="53" t="s">
        <v>884</v>
      </c>
      <c r="D175" s="56" t="s">
        <v>885</v>
      </c>
      <c r="E175" s="53" t="s">
        <v>597</v>
      </c>
      <c r="F175" s="54">
        <v>44</v>
      </c>
      <c r="G175" s="54">
        <v>0</v>
      </c>
      <c r="H175" s="54">
        <v>0</v>
      </c>
    </row>
    <row r="176" spans="1:8" ht="42.6" customHeight="1" x14ac:dyDescent="0.25">
      <c r="A176" s="52">
        <v>44926</v>
      </c>
      <c r="B176" s="52">
        <v>44926</v>
      </c>
      <c r="C176" s="53" t="s">
        <v>886</v>
      </c>
      <c r="D176" s="56" t="s">
        <v>887</v>
      </c>
      <c r="E176" s="53" t="s">
        <v>597</v>
      </c>
      <c r="F176" s="54">
        <v>925</v>
      </c>
      <c r="G176" s="54">
        <v>0</v>
      </c>
      <c r="H176" s="54">
        <v>0</v>
      </c>
    </row>
    <row r="177" spans="1:8" ht="42.6" customHeight="1" x14ac:dyDescent="0.25">
      <c r="A177" s="52">
        <v>45259</v>
      </c>
      <c r="B177" s="52">
        <v>45306</v>
      </c>
      <c r="C177" s="53" t="s">
        <v>888</v>
      </c>
      <c r="D177" s="56" t="s">
        <v>889</v>
      </c>
      <c r="E177" s="53" t="s">
        <v>597</v>
      </c>
      <c r="F177" s="54">
        <f>640-50</f>
        <v>590</v>
      </c>
      <c r="G177" s="54">
        <f>156</f>
        <v>156</v>
      </c>
      <c r="H177" s="54">
        <f>F177*G177</f>
        <v>92040</v>
      </c>
    </row>
    <row r="178" spans="1:8" ht="42.6" customHeight="1" x14ac:dyDescent="0.25">
      <c r="A178" s="52">
        <v>45259</v>
      </c>
      <c r="B178" s="52">
        <v>45306</v>
      </c>
      <c r="C178" s="53" t="s">
        <v>890</v>
      </c>
      <c r="D178" s="56" t="s">
        <v>891</v>
      </c>
      <c r="E178" s="53" t="s">
        <v>597</v>
      </c>
      <c r="F178" s="54">
        <v>9348</v>
      </c>
      <c r="G178" s="54">
        <v>10.2094148480959</v>
      </c>
      <c r="H178" s="54">
        <v>95437.61</v>
      </c>
    </row>
    <row r="179" spans="1:8" ht="15" customHeight="1" x14ac:dyDescent="0.25">
      <c r="B179" s="50"/>
      <c r="C179"/>
      <c r="E179" s="50"/>
      <c r="F179"/>
      <c r="G179" s="51"/>
    </row>
    <row r="180" spans="1:8" ht="15" customHeight="1" x14ac:dyDescent="0.25">
      <c r="B180" s="50"/>
      <c r="C180"/>
      <c r="E180" s="50"/>
      <c r="F180"/>
      <c r="G180" s="51"/>
    </row>
    <row r="181" spans="1:8" ht="15" customHeight="1" x14ac:dyDescent="0.25">
      <c r="B181" s="50"/>
      <c r="C181"/>
      <c r="E181" s="50"/>
      <c r="F181"/>
      <c r="G181" s="51"/>
    </row>
    <row r="182" spans="1:8" ht="15" customHeight="1" x14ac:dyDescent="0.25">
      <c r="B182" s="50"/>
      <c r="C182"/>
      <c r="E182" s="50"/>
      <c r="F182"/>
      <c r="G182" s="51"/>
    </row>
    <row r="183" spans="1:8" ht="15" customHeight="1" x14ac:dyDescent="0.25">
      <c r="B183" s="50"/>
      <c r="C183"/>
      <c r="E183" s="50"/>
      <c r="F183"/>
      <c r="G183" s="51"/>
    </row>
    <row r="184" spans="1:8" ht="15" customHeight="1" x14ac:dyDescent="0.25">
      <c r="A184" s="65" t="s">
        <v>639</v>
      </c>
      <c r="B184" s="65"/>
      <c r="C184" s="65"/>
      <c r="D184" s="65"/>
      <c r="E184" s="65"/>
      <c r="F184" s="65"/>
      <c r="G184" s="65"/>
      <c r="H184" s="65"/>
    </row>
    <row r="185" spans="1:8" ht="15" customHeight="1" x14ac:dyDescent="0.25">
      <c r="A185" s="65"/>
      <c r="B185" s="65"/>
      <c r="C185" s="65"/>
      <c r="D185" s="65"/>
      <c r="E185" s="65"/>
      <c r="F185" s="65"/>
      <c r="G185" s="65"/>
      <c r="H185" s="65"/>
    </row>
    <row r="186" spans="1:8" ht="15" customHeight="1" x14ac:dyDescent="0.25">
      <c r="B186" s="50"/>
      <c r="C186"/>
      <c r="E186" s="50"/>
      <c r="F186"/>
      <c r="G186" s="51"/>
    </row>
    <row r="187" spans="1:8" ht="15" customHeight="1" x14ac:dyDescent="0.25">
      <c r="B187" s="50"/>
      <c r="C187"/>
      <c r="E187" s="50"/>
      <c r="F187"/>
      <c r="G187" s="51"/>
    </row>
    <row r="188" spans="1:8" x14ac:dyDescent="0.25">
      <c r="B188" s="50"/>
      <c r="C188"/>
      <c r="E188" s="50"/>
      <c r="F188"/>
      <c r="G188" s="51"/>
    </row>
    <row r="189" spans="1:8" x14ac:dyDescent="0.25">
      <c r="B189" s="50"/>
      <c r="C189"/>
      <c r="E189" s="50"/>
      <c r="F189"/>
      <c r="G189" s="51"/>
    </row>
    <row r="190" spans="1:8" x14ac:dyDescent="0.25">
      <c r="B190" s="50"/>
      <c r="C190"/>
      <c r="E190" s="50"/>
      <c r="F190"/>
      <c r="G190" s="51"/>
    </row>
    <row r="191" spans="1:8" x14ac:dyDescent="0.25">
      <c r="B191" s="50"/>
      <c r="C191"/>
      <c r="E191" s="50"/>
      <c r="F191"/>
      <c r="G191" s="51"/>
    </row>
    <row r="192" spans="1:8" x14ac:dyDescent="0.25">
      <c r="B192" s="50"/>
      <c r="C192"/>
      <c r="E192" s="50"/>
      <c r="F192"/>
      <c r="G192" s="51"/>
    </row>
    <row r="193" spans="2:7" ht="15" customHeight="1" x14ac:dyDescent="0.25">
      <c r="B193" s="50"/>
      <c r="C193"/>
      <c r="E193" s="50"/>
      <c r="F193"/>
      <c r="G193" s="51"/>
    </row>
    <row r="194" spans="2:7" x14ac:dyDescent="0.25">
      <c r="B194" s="50"/>
      <c r="C194"/>
      <c r="E194" s="50"/>
      <c r="F194"/>
      <c r="G194" s="51"/>
    </row>
    <row r="195" spans="2:7" x14ac:dyDescent="0.25">
      <c r="B195" s="50"/>
      <c r="C195"/>
      <c r="E195" s="50"/>
      <c r="F195"/>
      <c r="G195" s="51"/>
    </row>
    <row r="196" spans="2:7" ht="15" customHeight="1" x14ac:dyDescent="0.25">
      <c r="B196" s="50"/>
      <c r="C196"/>
      <c r="E196" s="50"/>
      <c r="F196"/>
      <c r="G196" s="51"/>
    </row>
    <row r="197" spans="2:7" ht="15" customHeight="1" x14ac:dyDescent="0.25">
      <c r="B197" s="50"/>
      <c r="C197"/>
      <c r="E197" s="50"/>
      <c r="F197"/>
      <c r="G197" s="51"/>
    </row>
    <row r="198" spans="2:7" x14ac:dyDescent="0.25">
      <c r="B198" s="50"/>
      <c r="C198"/>
      <c r="E198" s="50"/>
      <c r="F198"/>
      <c r="G198" s="51"/>
    </row>
    <row r="199" spans="2:7" x14ac:dyDescent="0.25">
      <c r="B199" s="50"/>
      <c r="C199"/>
      <c r="E199" s="50"/>
      <c r="F199"/>
      <c r="G199" s="51"/>
    </row>
    <row r="200" spans="2:7" ht="15" customHeight="1" x14ac:dyDescent="0.25">
      <c r="B200" s="50"/>
      <c r="C200"/>
      <c r="E200" s="50"/>
      <c r="F200"/>
      <c r="G200" s="51"/>
    </row>
    <row r="201" spans="2:7" x14ac:dyDescent="0.25">
      <c r="B201" s="50"/>
      <c r="C201"/>
      <c r="E201" s="50"/>
      <c r="F201"/>
      <c r="G201" s="51"/>
    </row>
    <row r="202" spans="2:7" x14ac:dyDescent="0.25">
      <c r="B202" s="50"/>
      <c r="C202"/>
      <c r="E202" s="50"/>
      <c r="F202"/>
      <c r="G202" s="51"/>
    </row>
    <row r="203" spans="2:7" ht="15" customHeight="1" x14ac:dyDescent="0.25">
      <c r="B203" s="50"/>
      <c r="C203"/>
      <c r="E203" s="50"/>
      <c r="F203"/>
      <c r="G203" s="51"/>
    </row>
    <row r="204" spans="2:7" ht="15" customHeight="1" x14ac:dyDescent="0.25">
      <c r="B204" s="50"/>
      <c r="C204"/>
      <c r="E204" s="50"/>
      <c r="F204"/>
      <c r="G204" s="51"/>
    </row>
    <row r="205" spans="2:7" ht="15" customHeight="1" x14ac:dyDescent="0.25">
      <c r="B205" s="50"/>
      <c r="C205"/>
      <c r="E205" s="50"/>
      <c r="F205"/>
      <c r="G205" s="51"/>
    </row>
    <row r="206" spans="2:7" ht="15" customHeight="1" x14ac:dyDescent="0.25">
      <c r="B206" s="50"/>
      <c r="C206"/>
      <c r="E206" s="50"/>
      <c r="F206"/>
      <c r="G206" s="51"/>
    </row>
    <row r="207" spans="2:7" ht="15" customHeight="1" x14ac:dyDescent="0.25">
      <c r="B207" s="50"/>
      <c r="C207"/>
      <c r="E207" s="50"/>
      <c r="F207"/>
      <c r="G207" s="51"/>
    </row>
    <row r="208" spans="2:7" ht="15" customHeight="1" x14ac:dyDescent="0.25">
      <c r="B208" s="50"/>
      <c r="C208"/>
      <c r="E208" s="50"/>
      <c r="F208"/>
      <c r="G208" s="51"/>
    </row>
    <row r="209" spans="2:7" x14ac:dyDescent="0.25">
      <c r="B209" s="50"/>
      <c r="C209"/>
      <c r="E209" s="50"/>
      <c r="F209"/>
      <c r="G209" s="51"/>
    </row>
    <row r="210" spans="2:7" x14ac:dyDescent="0.25">
      <c r="B210" s="50"/>
      <c r="C210"/>
      <c r="E210" s="50"/>
      <c r="F210"/>
      <c r="G210" s="51"/>
    </row>
    <row r="211" spans="2:7" x14ac:dyDescent="0.25">
      <c r="B211" s="50"/>
      <c r="C211"/>
      <c r="E211" s="50"/>
      <c r="F211"/>
      <c r="G211" s="51"/>
    </row>
    <row r="212" spans="2:7" ht="15" customHeight="1" x14ac:dyDescent="0.25">
      <c r="B212" s="50"/>
      <c r="C212"/>
      <c r="E212" s="50"/>
      <c r="F212"/>
      <c r="G212" s="51"/>
    </row>
    <row r="213" spans="2:7" ht="15" customHeight="1" x14ac:dyDescent="0.25">
      <c r="B213" s="50"/>
      <c r="C213"/>
      <c r="E213" s="50"/>
      <c r="F213"/>
      <c r="G213" s="51"/>
    </row>
    <row r="214" spans="2:7" x14ac:dyDescent="0.25">
      <c r="B214" s="50"/>
      <c r="C214"/>
      <c r="E214" s="50"/>
      <c r="F214"/>
      <c r="G214" s="51"/>
    </row>
    <row r="215" spans="2:7" ht="15" customHeight="1" x14ac:dyDescent="0.25">
      <c r="B215" s="50"/>
      <c r="C215"/>
      <c r="E215" s="50"/>
      <c r="F215"/>
      <c r="G215" s="51"/>
    </row>
    <row r="216" spans="2:7" ht="15" customHeight="1" x14ac:dyDescent="0.25">
      <c r="B216" s="50"/>
      <c r="C216"/>
      <c r="E216" s="50"/>
      <c r="F216"/>
      <c r="G216" s="51"/>
    </row>
    <row r="217" spans="2:7" ht="15" customHeight="1" x14ac:dyDescent="0.25">
      <c r="B217" s="50"/>
      <c r="C217"/>
      <c r="E217" s="50"/>
      <c r="F217"/>
      <c r="G217" s="51"/>
    </row>
    <row r="218" spans="2:7" ht="15" customHeight="1" x14ac:dyDescent="0.25">
      <c r="B218" s="50"/>
      <c r="C218"/>
      <c r="E218" s="50"/>
      <c r="F218"/>
      <c r="G218" s="51"/>
    </row>
    <row r="219" spans="2:7" x14ac:dyDescent="0.25">
      <c r="B219" s="50"/>
      <c r="C219"/>
      <c r="E219" s="50"/>
      <c r="F219"/>
      <c r="G219" s="51"/>
    </row>
    <row r="220" spans="2:7" ht="15" customHeight="1" x14ac:dyDescent="0.25">
      <c r="B220" s="50"/>
      <c r="C220"/>
      <c r="E220" s="50"/>
      <c r="F220"/>
      <c r="G220" s="51"/>
    </row>
    <row r="221" spans="2:7" ht="15" customHeight="1" x14ac:dyDescent="0.25">
      <c r="B221" s="50"/>
      <c r="C221"/>
      <c r="E221" s="50"/>
      <c r="F221"/>
      <c r="G221" s="51"/>
    </row>
    <row r="222" spans="2:7" ht="15" customHeight="1" x14ac:dyDescent="0.25">
      <c r="B222" s="50"/>
      <c r="C222"/>
      <c r="E222" s="50"/>
      <c r="F222"/>
      <c r="G222" s="51"/>
    </row>
    <row r="223" spans="2:7" ht="15" customHeight="1" x14ac:dyDescent="0.25">
      <c r="B223" s="50"/>
      <c r="C223"/>
      <c r="E223" s="50"/>
      <c r="F223"/>
      <c r="G223" s="51"/>
    </row>
    <row r="224" spans="2:7" ht="15" customHeight="1" x14ac:dyDescent="0.25">
      <c r="B224" s="50"/>
      <c r="C224"/>
      <c r="E224" s="50"/>
      <c r="F224"/>
      <c r="G224" s="51"/>
    </row>
    <row r="225" spans="2:7" ht="15" customHeight="1" x14ac:dyDescent="0.25">
      <c r="B225" s="50"/>
      <c r="C225"/>
      <c r="E225" s="50"/>
      <c r="F225"/>
      <c r="G225" s="51"/>
    </row>
    <row r="226" spans="2:7" ht="15" customHeight="1" x14ac:dyDescent="0.25">
      <c r="B226" s="50"/>
      <c r="C226"/>
      <c r="E226" s="50"/>
      <c r="F226"/>
      <c r="G226" s="51"/>
    </row>
    <row r="227" spans="2:7" x14ac:dyDescent="0.25">
      <c r="B227" s="50"/>
      <c r="C227"/>
      <c r="E227" s="50"/>
      <c r="F227"/>
      <c r="G227" s="51"/>
    </row>
    <row r="228" spans="2:7" ht="15" customHeight="1" x14ac:dyDescent="0.25">
      <c r="B228" s="50"/>
      <c r="C228"/>
      <c r="E228" s="50"/>
      <c r="F228"/>
      <c r="G228" s="51"/>
    </row>
    <row r="229" spans="2:7" x14ac:dyDescent="0.25">
      <c r="B229" s="50"/>
      <c r="C229"/>
      <c r="E229" s="50"/>
      <c r="F229"/>
      <c r="G229" s="51"/>
    </row>
    <row r="230" spans="2:7" x14ac:dyDescent="0.25">
      <c r="B230" s="50"/>
      <c r="C230"/>
      <c r="E230" s="50"/>
      <c r="F230"/>
      <c r="G230" s="51"/>
    </row>
    <row r="231" spans="2:7" ht="15" customHeight="1" x14ac:dyDescent="0.25">
      <c r="B231" s="50"/>
      <c r="C231"/>
      <c r="E231" s="50"/>
      <c r="F231"/>
      <c r="G231" s="51"/>
    </row>
    <row r="232" spans="2:7" ht="15" customHeight="1" x14ac:dyDescent="0.25">
      <c r="B232" s="50"/>
      <c r="C232"/>
      <c r="E232" s="50"/>
      <c r="F232"/>
      <c r="G232" s="51"/>
    </row>
    <row r="233" spans="2:7" ht="15" customHeight="1" x14ac:dyDescent="0.25">
      <c r="B233" s="50"/>
      <c r="C233"/>
      <c r="E233" s="50"/>
      <c r="F233"/>
      <c r="G233" s="51"/>
    </row>
    <row r="234" spans="2:7" ht="15" customHeight="1" x14ac:dyDescent="0.25">
      <c r="B234" s="50"/>
      <c r="C234"/>
      <c r="E234" s="50"/>
      <c r="F234"/>
      <c r="G234" s="51"/>
    </row>
    <row r="235" spans="2:7" ht="15" customHeight="1" x14ac:dyDescent="0.25">
      <c r="B235" s="50"/>
      <c r="C235"/>
      <c r="E235" s="50"/>
      <c r="F235"/>
      <c r="G235" s="51"/>
    </row>
    <row r="236" spans="2:7" ht="15" customHeight="1" x14ac:dyDescent="0.25">
      <c r="B236" s="50"/>
      <c r="C236"/>
      <c r="E236" s="50"/>
      <c r="F236"/>
      <c r="G236" s="51"/>
    </row>
    <row r="237" spans="2:7" ht="15" customHeight="1" x14ac:dyDescent="0.25">
      <c r="B237" s="50"/>
      <c r="C237"/>
      <c r="E237" s="50"/>
      <c r="F237"/>
      <c r="G237" s="51"/>
    </row>
    <row r="238" spans="2:7" ht="15" customHeight="1" x14ac:dyDescent="0.25">
      <c r="B238" s="50"/>
      <c r="C238"/>
      <c r="E238" s="50"/>
      <c r="F238"/>
      <c r="G238" s="51"/>
    </row>
    <row r="239" spans="2:7" ht="15" customHeight="1" x14ac:dyDescent="0.25">
      <c r="B239" s="50"/>
      <c r="C239"/>
      <c r="E239" s="50"/>
      <c r="F239"/>
      <c r="G239" s="51"/>
    </row>
    <row r="240" spans="2:7" x14ac:dyDescent="0.25">
      <c r="B240" s="50"/>
      <c r="C240"/>
      <c r="E240" s="50"/>
      <c r="F240"/>
      <c r="G240" s="51"/>
    </row>
    <row r="241" spans="2:7" ht="15" customHeight="1" x14ac:dyDescent="0.25">
      <c r="B241" s="50"/>
      <c r="C241"/>
      <c r="E241" s="50"/>
      <c r="F241"/>
      <c r="G241" s="51"/>
    </row>
    <row r="242" spans="2:7" ht="15" customHeight="1" x14ac:dyDescent="0.25">
      <c r="B242" s="50"/>
      <c r="C242"/>
      <c r="E242" s="50"/>
      <c r="F242"/>
      <c r="G242" s="51"/>
    </row>
    <row r="243" spans="2:7" ht="15" customHeight="1" x14ac:dyDescent="0.25">
      <c r="B243" s="50"/>
      <c r="C243"/>
      <c r="E243" s="50"/>
      <c r="F243"/>
      <c r="G243" s="51"/>
    </row>
    <row r="244" spans="2:7" ht="15" customHeight="1" x14ac:dyDescent="0.25">
      <c r="B244" s="50"/>
      <c r="C244"/>
      <c r="E244" s="50"/>
      <c r="F244"/>
      <c r="G244" s="51"/>
    </row>
    <row r="245" spans="2:7" x14ac:dyDescent="0.25">
      <c r="B245" s="50"/>
      <c r="C245"/>
      <c r="E245" s="50"/>
      <c r="F245"/>
      <c r="G245" s="51"/>
    </row>
    <row r="246" spans="2:7" ht="15" customHeight="1" x14ac:dyDescent="0.25">
      <c r="B246" s="50"/>
      <c r="C246"/>
      <c r="E246" s="50"/>
      <c r="F246"/>
      <c r="G246" s="51"/>
    </row>
    <row r="247" spans="2:7" ht="15" customHeight="1" x14ac:dyDescent="0.25">
      <c r="B247" s="50"/>
      <c r="C247"/>
      <c r="E247" s="50"/>
      <c r="F247"/>
      <c r="G247" s="51"/>
    </row>
    <row r="248" spans="2:7" ht="15" customHeight="1" x14ac:dyDescent="0.25">
      <c r="B248" s="50"/>
      <c r="C248"/>
      <c r="E248" s="50"/>
      <c r="F248"/>
      <c r="G248" s="51"/>
    </row>
    <row r="249" spans="2:7" ht="15" customHeight="1" x14ac:dyDescent="0.25">
      <c r="B249" s="50"/>
      <c r="C249"/>
      <c r="E249" s="50"/>
      <c r="F249"/>
      <c r="G249" s="51"/>
    </row>
    <row r="250" spans="2:7" ht="15" customHeight="1" x14ac:dyDescent="0.25">
      <c r="B250" s="50"/>
      <c r="C250"/>
      <c r="E250" s="50"/>
      <c r="F250"/>
      <c r="G250" s="51"/>
    </row>
    <row r="251" spans="2:7" ht="15" customHeight="1" x14ac:dyDescent="0.25">
      <c r="B251" s="50"/>
      <c r="C251"/>
      <c r="E251" s="50"/>
      <c r="F251"/>
      <c r="G251" s="51"/>
    </row>
    <row r="252" spans="2:7" ht="15" customHeight="1" x14ac:dyDescent="0.25">
      <c r="B252" s="50"/>
      <c r="C252"/>
      <c r="E252" s="50"/>
      <c r="F252"/>
      <c r="G252" s="51"/>
    </row>
    <row r="253" spans="2:7" ht="15" customHeight="1" x14ac:dyDescent="0.25">
      <c r="B253" s="50"/>
      <c r="C253"/>
      <c r="E253" s="50"/>
      <c r="F253"/>
      <c r="G253" s="51"/>
    </row>
    <row r="254" spans="2:7" ht="15" customHeight="1" x14ac:dyDescent="0.25">
      <c r="B254" s="50"/>
      <c r="C254"/>
      <c r="E254" s="50"/>
      <c r="F254"/>
      <c r="G254" s="51"/>
    </row>
    <row r="255" spans="2:7" ht="15" customHeight="1" x14ac:dyDescent="0.25">
      <c r="B255" s="50"/>
      <c r="C255"/>
      <c r="E255" s="50"/>
      <c r="F255"/>
      <c r="G255" s="51"/>
    </row>
    <row r="256" spans="2:7" ht="15" customHeight="1" x14ac:dyDescent="0.25">
      <c r="B256" s="50"/>
      <c r="C256"/>
      <c r="E256" s="50"/>
      <c r="F256"/>
      <c r="G256" s="51"/>
    </row>
    <row r="257" spans="2:7" x14ac:dyDescent="0.25">
      <c r="B257" s="50"/>
      <c r="C257"/>
      <c r="E257" s="50"/>
      <c r="F257"/>
      <c r="G257" s="51"/>
    </row>
    <row r="258" spans="2:7" x14ac:dyDescent="0.25">
      <c r="B258" s="50"/>
      <c r="C258"/>
      <c r="E258" s="50"/>
      <c r="F258"/>
      <c r="G258" s="51"/>
    </row>
    <row r="259" spans="2:7" x14ac:dyDescent="0.25">
      <c r="B259" s="50"/>
      <c r="C259"/>
      <c r="E259" s="50"/>
      <c r="F259"/>
      <c r="G259" s="51"/>
    </row>
    <row r="260" spans="2:7" x14ac:dyDescent="0.25">
      <c r="B260" s="50"/>
      <c r="C260"/>
      <c r="E260" s="50"/>
      <c r="F260"/>
      <c r="G260" s="51"/>
    </row>
    <row r="261" spans="2:7" x14ac:dyDescent="0.25">
      <c r="B261" s="50"/>
      <c r="C261"/>
      <c r="E261" s="50"/>
      <c r="F261"/>
      <c r="G261" s="51"/>
    </row>
    <row r="262" spans="2:7" ht="15" customHeight="1" x14ac:dyDescent="0.25">
      <c r="B262" s="50"/>
      <c r="C262"/>
      <c r="E262" s="50"/>
      <c r="F262"/>
      <c r="G262" s="51"/>
    </row>
    <row r="263" spans="2:7" x14ac:dyDescent="0.25">
      <c r="B263" s="50"/>
      <c r="C263"/>
      <c r="E263" s="50"/>
      <c r="F263"/>
      <c r="G263" s="51"/>
    </row>
    <row r="264" spans="2:7" x14ac:dyDescent="0.25">
      <c r="B264" s="50"/>
      <c r="C264"/>
      <c r="E264" s="50"/>
      <c r="F264"/>
      <c r="G264" s="51"/>
    </row>
    <row r="265" spans="2:7" ht="15" customHeight="1" x14ac:dyDescent="0.25">
      <c r="B265" s="50"/>
      <c r="C265"/>
      <c r="E265" s="50"/>
      <c r="F265"/>
      <c r="G265" s="51"/>
    </row>
    <row r="266" spans="2:7" ht="15" customHeight="1" x14ac:dyDescent="0.25">
      <c r="B266" s="50"/>
      <c r="C266"/>
      <c r="E266" s="50"/>
      <c r="F266"/>
      <c r="G266" s="51"/>
    </row>
    <row r="267" spans="2:7" ht="15" customHeight="1" x14ac:dyDescent="0.25">
      <c r="B267" s="50"/>
      <c r="C267"/>
      <c r="E267" s="50"/>
      <c r="F267"/>
      <c r="G267" s="51"/>
    </row>
    <row r="268" spans="2:7" ht="15" customHeight="1" x14ac:dyDescent="0.25">
      <c r="B268" s="50"/>
      <c r="C268"/>
      <c r="E268" s="50"/>
      <c r="F268"/>
      <c r="G268" s="51"/>
    </row>
    <row r="269" spans="2:7" ht="15" customHeight="1" x14ac:dyDescent="0.25">
      <c r="B269" s="50"/>
      <c r="C269"/>
      <c r="E269" s="50"/>
      <c r="F269"/>
      <c r="G269" s="51"/>
    </row>
    <row r="270" spans="2:7" ht="15" customHeight="1" x14ac:dyDescent="0.25">
      <c r="B270" s="50"/>
      <c r="C270"/>
      <c r="E270" s="50"/>
      <c r="F270"/>
      <c r="G270" s="51"/>
    </row>
    <row r="271" spans="2:7" ht="15" customHeight="1" x14ac:dyDescent="0.25">
      <c r="B271" s="50"/>
      <c r="C271"/>
      <c r="E271" s="50"/>
      <c r="F271"/>
      <c r="G271" s="51"/>
    </row>
    <row r="272" spans="2:7" ht="15" customHeight="1" x14ac:dyDescent="0.25">
      <c r="B272" s="50"/>
      <c r="C272"/>
      <c r="E272" s="50"/>
      <c r="F272"/>
      <c r="G272" s="51"/>
    </row>
    <row r="273" spans="2:7" ht="15" customHeight="1" x14ac:dyDescent="0.25">
      <c r="B273" s="50"/>
      <c r="C273"/>
      <c r="E273" s="50"/>
      <c r="F273"/>
      <c r="G273" s="51"/>
    </row>
    <row r="274" spans="2:7" x14ac:dyDescent="0.25">
      <c r="B274" s="50"/>
      <c r="C274"/>
      <c r="E274" s="50"/>
      <c r="F274"/>
      <c r="G274" s="51"/>
    </row>
    <row r="275" spans="2:7" x14ac:dyDescent="0.25">
      <c r="B275" s="50"/>
      <c r="C275"/>
      <c r="E275" s="50"/>
      <c r="F275"/>
      <c r="G275" s="51"/>
    </row>
    <row r="276" spans="2:7" x14ac:dyDescent="0.25">
      <c r="B276" s="50"/>
      <c r="C276"/>
      <c r="E276" s="50"/>
      <c r="F276"/>
      <c r="G276" s="51"/>
    </row>
    <row r="277" spans="2:7" x14ac:dyDescent="0.25">
      <c r="B277" s="50"/>
      <c r="C277"/>
      <c r="E277" s="50"/>
      <c r="F277"/>
      <c r="G277" s="51"/>
    </row>
    <row r="278" spans="2:7" x14ac:dyDescent="0.25">
      <c r="B278" s="50"/>
      <c r="C278"/>
      <c r="E278" s="50"/>
      <c r="F278"/>
      <c r="G278" s="51"/>
    </row>
    <row r="279" spans="2:7" ht="15" customHeight="1" x14ac:dyDescent="0.25">
      <c r="B279" s="50"/>
      <c r="C279"/>
      <c r="E279" s="50"/>
      <c r="F279"/>
      <c r="G279" s="51"/>
    </row>
    <row r="280" spans="2:7" x14ac:dyDescent="0.25">
      <c r="B280" s="50"/>
      <c r="C280"/>
      <c r="E280" s="50"/>
      <c r="F280"/>
      <c r="G280" s="51"/>
    </row>
    <row r="281" spans="2:7" x14ac:dyDescent="0.25">
      <c r="B281" s="50"/>
      <c r="C281"/>
      <c r="E281" s="50"/>
      <c r="F281"/>
      <c r="G281" s="51"/>
    </row>
    <row r="282" spans="2:7" x14ac:dyDescent="0.25">
      <c r="B282" s="50"/>
      <c r="C282"/>
      <c r="E282" s="50"/>
      <c r="F282"/>
      <c r="G282" s="51"/>
    </row>
    <row r="283" spans="2:7" ht="15" customHeight="1" x14ac:dyDescent="0.25">
      <c r="B283" s="50"/>
      <c r="C283"/>
      <c r="E283" s="50"/>
      <c r="F283"/>
      <c r="G283" s="51"/>
    </row>
    <row r="284" spans="2:7" x14ac:dyDescent="0.25">
      <c r="B284" s="50"/>
      <c r="C284"/>
      <c r="E284" s="50"/>
      <c r="F284"/>
      <c r="G284" s="51"/>
    </row>
    <row r="285" spans="2:7" x14ac:dyDescent="0.25">
      <c r="B285" s="50"/>
      <c r="C285"/>
      <c r="E285" s="50"/>
      <c r="F285"/>
      <c r="G285" s="51"/>
    </row>
    <row r="286" spans="2:7" ht="15" customHeight="1" x14ac:dyDescent="0.25">
      <c r="B286" s="50"/>
      <c r="C286"/>
      <c r="E286" s="50"/>
      <c r="F286"/>
      <c r="G286" s="51"/>
    </row>
    <row r="287" spans="2:7" x14ac:dyDescent="0.25">
      <c r="B287" s="50"/>
      <c r="C287"/>
      <c r="E287" s="50"/>
      <c r="F287"/>
      <c r="G287" s="51"/>
    </row>
    <row r="288" spans="2:7" x14ac:dyDescent="0.25">
      <c r="B288" s="50"/>
      <c r="C288"/>
      <c r="E288" s="50"/>
      <c r="F288"/>
      <c r="G288" s="51"/>
    </row>
    <row r="289" spans="2:7" ht="15" customHeight="1" x14ac:dyDescent="0.25">
      <c r="B289" s="50"/>
      <c r="C289"/>
      <c r="E289" s="50"/>
      <c r="F289"/>
      <c r="G289" s="51"/>
    </row>
    <row r="290" spans="2:7" ht="15" customHeight="1" x14ac:dyDescent="0.25">
      <c r="B290" s="50"/>
      <c r="C290"/>
      <c r="E290" s="50"/>
      <c r="F290"/>
      <c r="G290" s="51"/>
    </row>
    <row r="291" spans="2:7" ht="15" customHeight="1" x14ac:dyDescent="0.25">
      <c r="B291" s="50"/>
      <c r="C291"/>
      <c r="E291" s="50"/>
      <c r="F291"/>
      <c r="G291" s="51"/>
    </row>
    <row r="292" spans="2:7" ht="15" customHeight="1" x14ac:dyDescent="0.25">
      <c r="B292" s="50"/>
      <c r="C292"/>
      <c r="E292" s="50"/>
      <c r="F292"/>
      <c r="G292" s="51"/>
    </row>
    <row r="293" spans="2:7" ht="15" customHeight="1" x14ac:dyDescent="0.25">
      <c r="B293" s="50"/>
      <c r="C293"/>
      <c r="E293" s="50"/>
      <c r="F293"/>
      <c r="G293" s="51"/>
    </row>
    <row r="294" spans="2:7" x14ac:dyDescent="0.25">
      <c r="B294" s="50"/>
      <c r="C294"/>
      <c r="E294" s="50"/>
      <c r="F294"/>
      <c r="G294" s="51"/>
    </row>
    <row r="295" spans="2:7" x14ac:dyDescent="0.25">
      <c r="B295" s="50"/>
      <c r="C295"/>
      <c r="E295" s="50"/>
      <c r="F295"/>
      <c r="G295" s="51"/>
    </row>
    <row r="296" spans="2:7" x14ac:dyDescent="0.25">
      <c r="B296" s="50"/>
      <c r="C296"/>
      <c r="E296" s="50"/>
      <c r="F296"/>
      <c r="G296" s="51"/>
    </row>
    <row r="297" spans="2:7" x14ac:dyDescent="0.25">
      <c r="B297" s="50"/>
      <c r="C297"/>
      <c r="E297" s="50"/>
      <c r="F297"/>
      <c r="G297" s="51"/>
    </row>
    <row r="298" spans="2:7" ht="15" customHeight="1" x14ac:dyDescent="0.25">
      <c r="B298" s="50"/>
      <c r="C298"/>
      <c r="E298" s="50"/>
      <c r="F298"/>
      <c r="G298" s="51"/>
    </row>
    <row r="299" spans="2:7" ht="15" customHeight="1" x14ac:dyDescent="0.25">
      <c r="B299" s="50"/>
      <c r="C299"/>
      <c r="E299" s="50"/>
      <c r="F299"/>
      <c r="G299" s="51"/>
    </row>
    <row r="300" spans="2:7" x14ac:dyDescent="0.25">
      <c r="B300" s="50"/>
      <c r="C300"/>
      <c r="E300" s="50"/>
      <c r="F300"/>
      <c r="G300" s="51"/>
    </row>
    <row r="301" spans="2:7" x14ac:dyDescent="0.25">
      <c r="B301" s="50"/>
      <c r="C301"/>
      <c r="E301" s="50"/>
      <c r="F301"/>
      <c r="G301" s="51"/>
    </row>
    <row r="302" spans="2:7" x14ac:dyDescent="0.25">
      <c r="B302" s="50"/>
      <c r="C302"/>
      <c r="E302" s="50"/>
      <c r="F302"/>
      <c r="G302" s="51"/>
    </row>
    <row r="303" spans="2:7" ht="15" customHeight="1" x14ac:dyDescent="0.25">
      <c r="B303" s="50"/>
      <c r="C303"/>
      <c r="E303" s="50"/>
      <c r="F303"/>
      <c r="G303" s="51"/>
    </row>
    <row r="304" spans="2:7" ht="15" customHeight="1" x14ac:dyDescent="0.25">
      <c r="B304" s="50"/>
      <c r="C304"/>
      <c r="E304" s="50"/>
      <c r="F304"/>
      <c r="G304" s="51"/>
    </row>
    <row r="305" spans="2:7" x14ac:dyDescent="0.25">
      <c r="B305" s="50"/>
      <c r="C305"/>
      <c r="E305" s="50"/>
      <c r="F305"/>
      <c r="G305" s="51"/>
    </row>
    <row r="306" spans="2:7" ht="15" customHeight="1" x14ac:dyDescent="0.25">
      <c r="B306" s="50"/>
      <c r="C306"/>
      <c r="E306" s="50"/>
      <c r="F306"/>
      <c r="G306" s="51"/>
    </row>
    <row r="307" spans="2:7" x14ac:dyDescent="0.25">
      <c r="B307" s="50"/>
      <c r="C307"/>
      <c r="E307" s="50"/>
      <c r="F307"/>
      <c r="G307" s="51"/>
    </row>
    <row r="308" spans="2:7" ht="15" customHeight="1" x14ac:dyDescent="0.25">
      <c r="B308" s="50"/>
      <c r="C308"/>
      <c r="E308" s="50"/>
      <c r="F308"/>
      <c r="G308" s="51"/>
    </row>
    <row r="309" spans="2:7" ht="15" customHeight="1" x14ac:dyDescent="0.25">
      <c r="B309" s="50"/>
      <c r="C309"/>
      <c r="E309" s="50"/>
      <c r="F309"/>
      <c r="G309" s="51"/>
    </row>
    <row r="310" spans="2:7" ht="15" customHeight="1" x14ac:dyDescent="0.25">
      <c r="B310" s="50"/>
      <c r="C310"/>
      <c r="E310" s="50"/>
      <c r="F310"/>
      <c r="G310" s="51"/>
    </row>
    <row r="311" spans="2:7" x14ac:dyDescent="0.25">
      <c r="B311" s="50"/>
      <c r="C311"/>
      <c r="E311" s="50"/>
      <c r="F311"/>
      <c r="G311" s="51"/>
    </row>
    <row r="312" spans="2:7" ht="15" customHeight="1" x14ac:dyDescent="0.25">
      <c r="B312" s="50"/>
      <c r="C312"/>
      <c r="E312" s="50"/>
      <c r="F312"/>
      <c r="G312" s="51"/>
    </row>
    <row r="313" spans="2:7" x14ac:dyDescent="0.25">
      <c r="B313" s="50"/>
      <c r="C313"/>
      <c r="E313" s="50"/>
      <c r="F313"/>
      <c r="G313" s="51"/>
    </row>
    <row r="314" spans="2:7" ht="15" customHeight="1" x14ac:dyDescent="0.25">
      <c r="B314" s="50"/>
      <c r="C314"/>
      <c r="E314" s="50"/>
      <c r="F314"/>
      <c r="G314" s="51"/>
    </row>
    <row r="315" spans="2:7" x14ac:dyDescent="0.25">
      <c r="B315" s="50"/>
      <c r="C315"/>
      <c r="E315" s="50"/>
      <c r="F315"/>
      <c r="G315" s="51"/>
    </row>
    <row r="316" spans="2:7" x14ac:dyDescent="0.25">
      <c r="B316" s="50"/>
      <c r="C316"/>
      <c r="E316" s="50"/>
      <c r="F316"/>
      <c r="G316" s="51"/>
    </row>
    <row r="317" spans="2:7" ht="15" customHeight="1" x14ac:dyDescent="0.25">
      <c r="B317" s="50"/>
      <c r="C317"/>
      <c r="E317" s="50"/>
      <c r="F317"/>
      <c r="G317" s="51"/>
    </row>
    <row r="318" spans="2:7" ht="15" customHeight="1" x14ac:dyDescent="0.25">
      <c r="B318" s="50"/>
      <c r="C318"/>
      <c r="E318" s="50"/>
      <c r="F318"/>
      <c r="G318" s="51"/>
    </row>
    <row r="319" spans="2:7" ht="15" customHeight="1" x14ac:dyDescent="0.25">
      <c r="B319" s="50"/>
      <c r="C319"/>
      <c r="E319" s="50"/>
      <c r="F319"/>
      <c r="G319" s="51"/>
    </row>
    <row r="320" spans="2:7" ht="15" customHeight="1" x14ac:dyDescent="0.25">
      <c r="B320" s="50"/>
      <c r="C320"/>
      <c r="E320" s="50"/>
      <c r="F320"/>
      <c r="G320" s="51"/>
    </row>
    <row r="321" spans="2:7" ht="15" customHeight="1" x14ac:dyDescent="0.25">
      <c r="B321" s="50"/>
      <c r="C321"/>
      <c r="E321" s="50"/>
      <c r="F321"/>
      <c r="G321" s="51"/>
    </row>
    <row r="322" spans="2:7" ht="15" customHeight="1" x14ac:dyDescent="0.25">
      <c r="B322" s="50"/>
      <c r="C322"/>
      <c r="E322" s="50"/>
      <c r="F322"/>
      <c r="G322" s="51"/>
    </row>
    <row r="323" spans="2:7" ht="15" customHeight="1" x14ac:dyDescent="0.25">
      <c r="B323" s="50"/>
      <c r="C323"/>
      <c r="E323" s="50"/>
      <c r="F323"/>
      <c r="G323" s="51"/>
    </row>
    <row r="324" spans="2:7" ht="15" customHeight="1" x14ac:dyDescent="0.25">
      <c r="B324" s="50"/>
      <c r="C324"/>
      <c r="E324" s="50"/>
      <c r="F324"/>
      <c r="G324" s="51"/>
    </row>
    <row r="325" spans="2:7" ht="15" customHeight="1" x14ac:dyDescent="0.25">
      <c r="B325" s="50"/>
      <c r="C325"/>
      <c r="E325" s="50"/>
      <c r="F325"/>
      <c r="G325" s="51"/>
    </row>
    <row r="326" spans="2:7" x14ac:dyDescent="0.25">
      <c r="B326" s="50"/>
      <c r="C326"/>
      <c r="E326" s="50"/>
      <c r="F326"/>
      <c r="G326" s="51"/>
    </row>
    <row r="327" spans="2:7" x14ac:dyDescent="0.25">
      <c r="B327" s="50"/>
      <c r="C327"/>
      <c r="E327" s="50"/>
      <c r="F327"/>
      <c r="G327" s="51"/>
    </row>
    <row r="328" spans="2:7" ht="15" customHeight="1" x14ac:dyDescent="0.25">
      <c r="B328" s="50"/>
      <c r="C328"/>
      <c r="E328" s="50"/>
      <c r="F328"/>
      <c r="G328" s="51"/>
    </row>
    <row r="329" spans="2:7" ht="15" customHeight="1" x14ac:dyDescent="0.25">
      <c r="B329" s="50"/>
      <c r="C329"/>
      <c r="E329" s="50"/>
      <c r="F329"/>
      <c r="G329" s="51"/>
    </row>
    <row r="330" spans="2:7" ht="15" customHeight="1" x14ac:dyDescent="0.25">
      <c r="B330" s="50"/>
      <c r="C330"/>
      <c r="E330" s="50"/>
      <c r="F330"/>
      <c r="G330" s="51"/>
    </row>
    <row r="331" spans="2:7" x14ac:dyDescent="0.25">
      <c r="B331" s="50"/>
      <c r="C331"/>
      <c r="E331" s="50"/>
      <c r="F331"/>
      <c r="G331" s="51"/>
    </row>
    <row r="332" spans="2:7" ht="15" customHeight="1" x14ac:dyDescent="0.25">
      <c r="B332" s="50"/>
      <c r="C332"/>
      <c r="E332" s="50"/>
      <c r="F332"/>
      <c r="G332" s="51"/>
    </row>
    <row r="333" spans="2:7" x14ac:dyDescent="0.25">
      <c r="B333" s="50"/>
      <c r="C333"/>
      <c r="E333" s="50"/>
      <c r="F333"/>
      <c r="G333" s="51"/>
    </row>
    <row r="334" spans="2:7" ht="15" customHeight="1" x14ac:dyDescent="0.25">
      <c r="B334" s="50"/>
      <c r="C334"/>
      <c r="E334" s="50"/>
      <c r="F334"/>
      <c r="G334" s="51"/>
    </row>
    <row r="335" spans="2:7" ht="15" customHeight="1" x14ac:dyDescent="0.25">
      <c r="B335" s="50"/>
      <c r="C335"/>
      <c r="E335" s="50"/>
      <c r="F335"/>
      <c r="G335" s="51"/>
    </row>
    <row r="336" spans="2:7" x14ac:dyDescent="0.25">
      <c r="B336" s="50"/>
      <c r="C336"/>
      <c r="E336" s="50"/>
      <c r="F336"/>
      <c r="G336" s="51"/>
    </row>
    <row r="337" spans="2:7" ht="15" customHeight="1" x14ac:dyDescent="0.25">
      <c r="B337" s="50"/>
      <c r="C337"/>
      <c r="E337" s="50"/>
      <c r="F337"/>
      <c r="G337" s="51"/>
    </row>
    <row r="338" spans="2:7" ht="15" customHeight="1" x14ac:dyDescent="0.25">
      <c r="B338" s="50"/>
      <c r="C338"/>
      <c r="E338" s="50"/>
      <c r="F338"/>
      <c r="G338" s="51"/>
    </row>
    <row r="339" spans="2:7" ht="15" customHeight="1" x14ac:dyDescent="0.25">
      <c r="B339" s="50"/>
      <c r="C339"/>
      <c r="E339" s="50"/>
      <c r="F339"/>
      <c r="G339" s="51"/>
    </row>
    <row r="340" spans="2:7" ht="15" customHeight="1" x14ac:dyDescent="0.25">
      <c r="B340" s="50"/>
      <c r="C340"/>
      <c r="E340" s="50"/>
      <c r="F340"/>
      <c r="G340" s="51"/>
    </row>
    <row r="341" spans="2:7" ht="15" customHeight="1" x14ac:dyDescent="0.25">
      <c r="B341" s="50"/>
      <c r="C341"/>
      <c r="E341" s="50"/>
      <c r="F341"/>
      <c r="G341" s="51"/>
    </row>
    <row r="342" spans="2:7" ht="15" customHeight="1" x14ac:dyDescent="0.25">
      <c r="B342" s="50"/>
      <c r="C342"/>
      <c r="E342" s="50"/>
      <c r="F342"/>
      <c r="G342" s="51"/>
    </row>
    <row r="343" spans="2:7" x14ac:dyDescent="0.25">
      <c r="B343" s="50"/>
      <c r="C343"/>
      <c r="E343" s="50"/>
      <c r="F343"/>
      <c r="G343" s="51"/>
    </row>
    <row r="344" spans="2:7" x14ac:dyDescent="0.25">
      <c r="B344" s="50"/>
      <c r="C344"/>
      <c r="E344" s="50"/>
      <c r="F344"/>
      <c r="G344" s="51"/>
    </row>
    <row r="345" spans="2:7" x14ac:dyDescent="0.25">
      <c r="B345" s="50"/>
      <c r="C345"/>
      <c r="E345" s="50"/>
      <c r="F345"/>
      <c r="G345" s="51"/>
    </row>
    <row r="346" spans="2:7" x14ac:dyDescent="0.25">
      <c r="B346" s="50"/>
      <c r="C346"/>
      <c r="E346" s="50"/>
      <c r="F346"/>
      <c r="G346" s="51"/>
    </row>
    <row r="347" spans="2:7" x14ac:dyDescent="0.25">
      <c r="B347" s="50"/>
      <c r="C347"/>
      <c r="E347" s="50"/>
      <c r="F347"/>
      <c r="G347" s="51"/>
    </row>
    <row r="348" spans="2:7" x14ac:dyDescent="0.25">
      <c r="B348" s="50"/>
      <c r="C348"/>
      <c r="E348" s="50"/>
      <c r="F348"/>
      <c r="G348" s="51"/>
    </row>
    <row r="349" spans="2:7" x14ac:dyDescent="0.25">
      <c r="B349" s="50"/>
      <c r="C349"/>
      <c r="E349" s="50"/>
      <c r="F349"/>
      <c r="G349" s="51"/>
    </row>
    <row r="350" spans="2:7" x14ac:dyDescent="0.25">
      <c r="B350" s="50"/>
      <c r="C350"/>
      <c r="E350" s="50"/>
      <c r="F350"/>
      <c r="G350" s="51"/>
    </row>
    <row r="351" spans="2:7" x14ac:dyDescent="0.25">
      <c r="B351" s="50"/>
      <c r="C351"/>
      <c r="E351" s="50"/>
      <c r="F351"/>
      <c r="G351" s="51"/>
    </row>
    <row r="352" spans="2:7" x14ac:dyDescent="0.25">
      <c r="B352" s="50"/>
      <c r="C352"/>
      <c r="E352" s="50"/>
      <c r="F352"/>
      <c r="G352" s="51"/>
    </row>
    <row r="353" spans="2:7" x14ac:dyDescent="0.25">
      <c r="B353" s="50"/>
      <c r="C353"/>
      <c r="E353" s="50"/>
      <c r="F353"/>
      <c r="G353" s="51"/>
    </row>
    <row r="354" spans="2:7" x14ac:dyDescent="0.25">
      <c r="B354" s="50"/>
      <c r="C354"/>
      <c r="E354" s="50"/>
      <c r="F354"/>
      <c r="G354" s="51"/>
    </row>
    <row r="355" spans="2:7" x14ac:dyDescent="0.25">
      <c r="B355" s="50"/>
      <c r="C355"/>
      <c r="E355" s="50"/>
      <c r="F355"/>
      <c r="G355" s="51"/>
    </row>
    <row r="356" spans="2:7" x14ac:dyDescent="0.25">
      <c r="B356" s="50"/>
      <c r="C356"/>
      <c r="E356" s="50"/>
      <c r="F356"/>
      <c r="G356" s="51"/>
    </row>
    <row r="357" spans="2:7" x14ac:dyDescent="0.25">
      <c r="B357" s="50"/>
      <c r="C357"/>
      <c r="E357" s="50"/>
      <c r="F357"/>
      <c r="G357" s="51"/>
    </row>
    <row r="358" spans="2:7" x14ac:dyDescent="0.25">
      <c r="B358" s="50"/>
      <c r="C358"/>
      <c r="E358" s="50"/>
      <c r="F358"/>
      <c r="G358" s="51"/>
    </row>
    <row r="359" spans="2:7" x14ac:dyDescent="0.25">
      <c r="B359" s="50"/>
      <c r="C359"/>
      <c r="E359" s="50"/>
      <c r="F359"/>
      <c r="G359" s="51"/>
    </row>
    <row r="360" spans="2:7" x14ac:dyDescent="0.25">
      <c r="B360" s="50"/>
      <c r="C360"/>
      <c r="E360" s="50"/>
      <c r="F360"/>
      <c r="G360" s="51"/>
    </row>
    <row r="361" spans="2:7" x14ac:dyDescent="0.25">
      <c r="B361" s="50"/>
      <c r="C361"/>
      <c r="E361" s="50"/>
      <c r="F361"/>
      <c r="G361" s="51"/>
    </row>
    <row r="362" spans="2:7" x14ac:dyDescent="0.25">
      <c r="B362" s="50"/>
      <c r="C362"/>
      <c r="E362" s="50"/>
      <c r="F362"/>
      <c r="G362" s="51"/>
    </row>
    <row r="363" spans="2:7" x14ac:dyDescent="0.25">
      <c r="B363" s="50"/>
      <c r="C363"/>
      <c r="E363" s="50"/>
      <c r="F363"/>
      <c r="G363" s="51"/>
    </row>
    <row r="364" spans="2:7" x14ac:dyDescent="0.25">
      <c r="B364" s="50"/>
      <c r="C364"/>
      <c r="E364" s="50"/>
      <c r="F364"/>
      <c r="G364" s="51"/>
    </row>
    <row r="365" spans="2:7" x14ac:dyDescent="0.25">
      <c r="B365" s="50"/>
      <c r="C365"/>
      <c r="E365" s="50"/>
      <c r="F365"/>
      <c r="G365" s="51"/>
    </row>
    <row r="366" spans="2:7" x14ac:dyDescent="0.25">
      <c r="B366" s="50"/>
      <c r="C366"/>
      <c r="E366" s="50"/>
      <c r="F366"/>
      <c r="G366" s="51"/>
    </row>
    <row r="367" spans="2:7" x14ac:dyDescent="0.25">
      <c r="B367" s="50"/>
      <c r="C367"/>
      <c r="E367" s="50"/>
      <c r="F367"/>
      <c r="G367" s="51"/>
    </row>
    <row r="368" spans="2:7" x14ac:dyDescent="0.25">
      <c r="B368" s="50"/>
      <c r="C368"/>
      <c r="E368" s="50"/>
      <c r="F368"/>
      <c r="G368" s="51"/>
    </row>
    <row r="369" spans="2:7" x14ac:dyDescent="0.25">
      <c r="B369" s="50"/>
      <c r="C369"/>
      <c r="E369" s="50"/>
      <c r="F369"/>
      <c r="G369" s="51"/>
    </row>
    <row r="370" spans="2:7" x14ac:dyDescent="0.25">
      <c r="B370" s="50"/>
      <c r="C370"/>
      <c r="E370" s="50"/>
      <c r="F370"/>
      <c r="G370" s="51"/>
    </row>
    <row r="371" spans="2:7" x14ac:dyDescent="0.25">
      <c r="B371" s="50"/>
      <c r="C371"/>
      <c r="E371" s="50"/>
      <c r="F371"/>
      <c r="G371" s="51"/>
    </row>
    <row r="372" spans="2:7" x14ac:dyDescent="0.25">
      <c r="B372" s="50"/>
      <c r="C372"/>
      <c r="E372" s="50"/>
      <c r="F372"/>
      <c r="G372" s="51"/>
    </row>
    <row r="373" spans="2:7" x14ac:dyDescent="0.25">
      <c r="B373" s="50"/>
      <c r="C373"/>
      <c r="E373" s="50"/>
      <c r="F373"/>
      <c r="G373" s="51"/>
    </row>
    <row r="374" spans="2:7" x14ac:dyDescent="0.25">
      <c r="B374" s="50"/>
      <c r="C374"/>
      <c r="E374" s="50"/>
      <c r="F374"/>
      <c r="G374" s="51"/>
    </row>
    <row r="375" spans="2:7" x14ac:dyDescent="0.25">
      <c r="B375" s="50"/>
      <c r="C375"/>
      <c r="E375" s="50"/>
      <c r="F375"/>
      <c r="G375" s="51"/>
    </row>
    <row r="376" spans="2:7" x14ac:dyDescent="0.25">
      <c r="B376" s="50"/>
      <c r="C376"/>
      <c r="E376" s="50"/>
      <c r="F376"/>
      <c r="G376" s="51"/>
    </row>
    <row r="377" spans="2:7" x14ac:dyDescent="0.25">
      <c r="B377" s="50"/>
      <c r="C377"/>
      <c r="E377" s="50"/>
      <c r="F377"/>
      <c r="G377" s="51"/>
    </row>
    <row r="378" spans="2:7" x14ac:dyDescent="0.25">
      <c r="B378" s="50"/>
      <c r="C378"/>
      <c r="E378" s="50"/>
      <c r="F378"/>
      <c r="G378" s="51"/>
    </row>
    <row r="379" spans="2:7" x14ac:dyDescent="0.25">
      <c r="B379" s="50"/>
      <c r="C379"/>
      <c r="E379" s="50"/>
      <c r="F379"/>
      <c r="G379" s="51"/>
    </row>
    <row r="380" spans="2:7" x14ac:dyDescent="0.25">
      <c r="B380" s="50"/>
      <c r="C380"/>
      <c r="E380" s="50"/>
      <c r="F380"/>
      <c r="G380" s="51"/>
    </row>
    <row r="381" spans="2:7" x14ac:dyDescent="0.25">
      <c r="B381" s="50"/>
      <c r="C381"/>
      <c r="E381" s="50"/>
      <c r="F381"/>
      <c r="G381" s="51"/>
    </row>
    <row r="382" spans="2:7" x14ac:dyDescent="0.25">
      <c r="B382" s="50"/>
      <c r="C382"/>
      <c r="E382" s="50"/>
      <c r="F382"/>
      <c r="G382" s="51"/>
    </row>
    <row r="383" spans="2:7" x14ac:dyDescent="0.25">
      <c r="B383" s="50"/>
      <c r="C383"/>
      <c r="E383" s="50"/>
      <c r="F383"/>
      <c r="G383" s="51"/>
    </row>
    <row r="384" spans="2:7" x14ac:dyDescent="0.25">
      <c r="B384" s="50"/>
      <c r="C384"/>
      <c r="E384" s="50"/>
      <c r="F384"/>
      <c r="G384" s="51"/>
    </row>
    <row r="385" spans="2:7" x14ac:dyDescent="0.25">
      <c r="B385" s="50"/>
      <c r="C385"/>
      <c r="E385" s="50"/>
      <c r="F385"/>
      <c r="G385" s="51"/>
    </row>
    <row r="386" spans="2:7" x14ac:dyDescent="0.25">
      <c r="B386" s="50"/>
      <c r="C386"/>
      <c r="E386" s="50"/>
      <c r="F386"/>
      <c r="G386" s="51"/>
    </row>
  </sheetData>
  <autoFilter ref="A4:H65" xr:uid="{00000000-0001-0000-0500-000000000000}"/>
  <mergeCells count="4">
    <mergeCell ref="A2:H2"/>
    <mergeCell ref="D1:E1"/>
    <mergeCell ref="A3:H3"/>
    <mergeCell ref="A184:H185"/>
  </mergeCells>
  <phoneticPr fontId="11" type="noConversion"/>
  <conditionalFormatting sqref="C5:E178 H5:H178">
    <cfRule type="expression" dxfId="3" priority="83">
      <formula>#REF!=1</formula>
    </cfRule>
    <cfRule type="expression" dxfId="2" priority="84">
      <formula>#REF!="sí"</formula>
    </cfRule>
  </conditionalFormatting>
  <conditionalFormatting sqref="G5:G178">
    <cfRule type="expression" dxfId="1" priority="87">
      <formula>$C5=1</formula>
    </cfRule>
    <cfRule type="expression" dxfId="0" priority="88">
      <formula>$H5="sí"</formula>
    </cfRule>
  </conditionalFormatting>
  <printOptions horizontalCentered="1"/>
  <pageMargins left="1" right="0.91967592592592595" top="1.0516203703703704" bottom="1" header="0.5" footer="0.5"/>
  <pageSetup paperSize="9" scale="53" fitToHeight="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2024-07-19T18:33:38Z</cp:lastPrinted>
  <dcterms:created xsi:type="dcterms:W3CDTF">2018-07-10T13:10:58Z</dcterms:created>
  <dcterms:modified xsi:type="dcterms:W3CDTF">2025-01-16T20:45:05Z</dcterms:modified>
</cp:coreProperties>
</file>