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2C4759E2-353F-4DF6-ABAD-B3124382FDCE}" xr6:coauthVersionLast="47" xr6:coauthVersionMax="47" xr10:uidLastSave="{00000000-0000-0000-0000-000000000000}"/>
  <bookViews>
    <workbookView xWindow="-120" yWindow="-120" windowWidth="20730" windowHeight="11160" xr2:uid="{2D288ED3-B508-4E7C-A043-D3CA2F2A72C5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Financiera'!$C$4:$H$4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Financiera'!$C$1:$H$52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Financiera'!$1:$4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G36" i="1"/>
  <c r="K31" i="1"/>
  <c r="I31" i="1"/>
  <c r="L31" i="1"/>
  <c r="G31" i="1"/>
  <c r="J31" i="1"/>
  <c r="L30" i="1"/>
  <c r="K30" i="1"/>
  <c r="J30" i="1"/>
  <c r="I30" i="1"/>
  <c r="G30" i="1"/>
  <c r="K27" i="1"/>
  <c r="I27" i="1"/>
  <c r="L27" i="1"/>
  <c r="G27" i="1"/>
  <c r="J27" i="1"/>
  <c r="L26" i="1"/>
  <c r="K26" i="1"/>
  <c r="I26" i="1"/>
  <c r="G26" i="1"/>
  <c r="J26" i="1"/>
  <c r="K25" i="1"/>
  <c r="I25" i="1"/>
  <c r="L25" i="1"/>
  <c r="G25" i="1"/>
  <c r="J25" i="1"/>
  <c r="L24" i="1"/>
  <c r="K24" i="1"/>
  <c r="J24" i="1"/>
  <c r="I24" i="1"/>
  <c r="G24" i="1"/>
  <c r="K18" i="1"/>
  <c r="I18" i="1"/>
  <c r="J18" i="1"/>
  <c r="L17" i="1"/>
  <c r="K17" i="1"/>
  <c r="I17" i="1"/>
  <c r="G17" i="1"/>
  <c r="J17" i="1"/>
  <c r="K16" i="1"/>
  <c r="L16" i="1" s="1"/>
  <c r="I16" i="1"/>
  <c r="G16" i="1"/>
  <c r="J16" i="1"/>
  <c r="L15" i="1"/>
  <c r="K14" i="1"/>
  <c r="I14" i="1"/>
  <c r="L14" i="1"/>
  <c r="G14" i="1"/>
  <c r="J14" i="1"/>
  <c r="K13" i="1"/>
  <c r="I13" i="1"/>
  <c r="L13" i="1"/>
  <c r="J13" i="1"/>
  <c r="K12" i="1"/>
  <c r="J12" i="1"/>
  <c r="I12" i="1"/>
  <c r="L12" i="1"/>
  <c r="G12" i="1"/>
  <c r="L9" i="1"/>
  <c r="K8" i="1"/>
  <c r="I8" i="1"/>
  <c r="L8" i="1"/>
  <c r="G8" i="1"/>
  <c r="J8" i="1"/>
  <c r="K7" i="1"/>
  <c r="I7" i="1"/>
  <c r="L7" i="1"/>
  <c r="G7" i="1"/>
  <c r="J7" i="1" l="1"/>
</calcChain>
</file>

<file path=xl/sharedStrings.xml><?xml version="1.0" encoding="utf-8"?>
<sst xmlns="http://schemas.openxmlformats.org/spreadsheetml/2006/main" count="46" uniqueCount="44">
  <si>
    <t>Estado de Situación Financiera</t>
  </si>
  <si>
    <t>Al 31 de Octubre de 2024 y 2023</t>
  </si>
  <si>
    <t>(Valores en RD$ pesos)</t>
  </si>
  <si>
    <t>Activos</t>
  </si>
  <si>
    <t xml:space="preserve">Notas </t>
  </si>
  <si>
    <t xml:space="preserve">Notas 2022 </t>
  </si>
  <si>
    <t>Diferencia</t>
  </si>
  <si>
    <t>Notas 2021</t>
  </si>
  <si>
    <t>Activos Corrientes</t>
  </si>
  <si>
    <t>Efectivo y equivalentes de efectivo</t>
  </si>
  <si>
    <t>Pagos Anticipados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</si>
  <si>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</si>
  <si>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</si>
  <si>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</si>
  <si>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</si>
  <si>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</si>
  <si>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>Documentos por cobrar</t>
  </si>
  <si>
    <t>Inversiones a largo plazo</t>
  </si>
  <si>
    <t>Propiedad, Planta, Mobiliarios y equipos neto</t>
  </si>
  <si>
    <t>Activos intangibles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</si>
  <si>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</si>
  <si>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</si>
  <si>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</si>
  <si>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</si>
  <si>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</si>
  <si>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</si>
  <si>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</t>
  </si>
  <si>
    <t>Retenciones y acumulaciones por pagar</t>
  </si>
  <si>
    <t>Provisiones a corto plazo</t>
  </si>
  <si>
    <t>Beneficios a empleados a corto plazo</t>
  </si>
  <si>
    <t>Total pasivos corrientes</t>
  </si>
  <si>
    <t>Pasivos no corrientes</t>
  </si>
  <si>
    <t>Préstamos a largo plazo</t>
  </si>
  <si>
    <t>Otros pasivos no corrientes</t>
  </si>
  <si>
    <t>Total pasivos no corrientes</t>
  </si>
  <si>
    <t xml:space="preserve">Total pasivos </t>
  </si>
  <si>
    <t>Activos Netos/Patrimonio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</si>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</sst>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1" fontId="5" fillId="0" borderId="0" xfId="0" applyNumberFormat="1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0" fontId="4" fillId="0" borderId="0" xfId="0" applyFont="1"/>
    <xf numFmtId="164" fontId="4" fillId="0" borderId="0" xfId="0" applyNumberFormat="1" applyFont="1" applyAlignment="1">
      <alignment horizontal="left" vertical="center" indent="5"/>
    </xf>
    <xf numFmtId="164" fontId="2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left" vertical="center"/>
    </xf>
    <xf numFmtId="165" fontId="0" fillId="0" borderId="0" xfId="0" applyNumberFormat="1"/>
    <xf numFmtId="0" fontId="2" fillId="0" borderId="0" xfId="0" applyFont="1" applyAlignment="1">
      <alignment horizontal="left" vertical="top"/>
    </xf>
    <xf numFmtId="164" fontId="4" fillId="0" borderId="0" xfId="0" applyNumberFormat="1" applyFont="1"/>
    <xf numFmtId="164" fontId="0" fillId="0" borderId="0" xfId="0" applyNumberFormat="1"/>
    <xf numFmtId="165" fontId="0" fillId="0" borderId="0" xfId="1" applyFont="1"/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4" fontId="2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0</xdr:row>
      <xdr:rowOff>19050</xdr:rowOff>
    </xdr:from>
    <xdr:to>
      <xdr:col>3</xdr:col>
      <xdr:colOff>912380</xdr:colOff>
      <xdr:row>3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A05765-1CBA-47F1-8A2A-DD70212E397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190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hidalgo/Local%20Settings/Temporary%20Internet%20Files/OLK4F3/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p35285/Local%20Settings/Temporary%20Internet%20Files/OLK38/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ISRAEL/Parque%20Isabela/Capitulos%20Isabela/NUEVA%20GERENCIA%20PROYECTOS/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10.%20Octubre\Estados%20Financieros%20Octubre%202024\Estados%20Financieros%20Octubre%202024.xlsx" TargetMode="External"/><Relationship Id="rId1" Type="http://schemas.openxmlformats.org/officeDocument/2006/relationships/externalLinkPath" Target="file:///\\SDQ-FILESRV\Contabilidad%20General\DGA\2024\10.%20Octubre\Estados%20Financieros%20Octubre%202024\Estados%20Financieros%20Octubre%202024.xlsx" TargetMode="External"/></Relationships>
</file>

<file path=xl/externalLinks/_rels/externalLink5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Relationship Id="rId1" Type="http://schemas.openxmlformats.org/officeDocument/2006/relationships/externalLinkPath" Target="file:///\\SDQ-FILESRV\Contabilidad%20General\DGA\2024\6.%20Junio\Estados%20Financieros\SISACNOC\Estado%20de%20Rendimiento%20Financiero%20al%2030%20de%20Junio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Notas 122023"/>
      <sheetName val="Flujo 202401"/>
      <sheetName val="Balanza 202410"/>
      <sheetName val="Balanza 202310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5">
          <cell r="O205">
            <v>6376749705.5599995</v>
          </cell>
          <cell r="Q205">
            <v>4322775226.5699997</v>
          </cell>
        </row>
        <row r="213">
          <cell r="O213">
            <v>208008709.84</v>
          </cell>
          <cell r="Q213">
            <v>39342235</v>
          </cell>
        </row>
        <row r="251">
          <cell r="O251">
            <v>73613.77</v>
          </cell>
        </row>
        <row r="253">
          <cell r="O253">
            <v>307073613.76999998</v>
          </cell>
          <cell r="Q253">
            <v>307150946</v>
          </cell>
        </row>
        <row r="265">
          <cell r="O265">
            <v>34609844.009999998</v>
          </cell>
          <cell r="Q265">
            <v>34609844.009999998</v>
          </cell>
        </row>
        <row r="296">
          <cell r="O296">
            <v>2135083684.23</v>
          </cell>
          <cell r="Q296">
            <v>2129884782</v>
          </cell>
        </row>
        <row r="311">
          <cell r="O311">
            <v>193777216.28</v>
          </cell>
          <cell r="Q311">
            <v>324672179</v>
          </cell>
        </row>
        <row r="333">
          <cell r="O333">
            <v>12663504.479999999</v>
          </cell>
          <cell r="Q333">
            <v>90761643</v>
          </cell>
        </row>
        <row r="342">
          <cell r="O342">
            <v>29429090.390000001</v>
          </cell>
          <cell r="Q342">
            <v>45817585</v>
          </cell>
        </row>
        <row r="348">
          <cell r="O348">
            <v>601923156.05999994</v>
          </cell>
          <cell r="Q348">
            <v>384944260</v>
          </cell>
        </row>
        <row r="356">
          <cell r="O356">
            <v>10698143.899999999</v>
          </cell>
          <cell r="Q356">
            <v>17348024</v>
          </cell>
        </row>
        <row r="382">
          <cell r="O382">
            <v>535230938.37</v>
          </cell>
          <cell r="Q382">
            <v>41087286.57</v>
          </cell>
        </row>
      </sheetData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50000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15000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1647695662.22</v>
          </cell>
          <cell r="J41">
            <v>1.1000000000000001</v>
          </cell>
        </row>
        <row r="42">
          <cell r="I42">
            <v>16898690.34</v>
          </cell>
          <cell r="J42">
            <v>1.1000000000000001</v>
          </cell>
        </row>
        <row r="43">
          <cell r="I43">
            <v>34187972.18</v>
          </cell>
          <cell r="J43">
            <v>1.1000000000000001</v>
          </cell>
        </row>
        <row r="44">
          <cell r="I44">
            <v>51910790.759999998</v>
          </cell>
          <cell r="J44">
            <v>1.1000000000000001</v>
          </cell>
        </row>
        <row r="45">
          <cell r="I45">
            <v>1253023.55</v>
          </cell>
          <cell r="J45">
            <v>1.1000000000000001</v>
          </cell>
        </row>
        <row r="46">
          <cell r="I46">
            <v>30843936.010000002</v>
          </cell>
          <cell r="J46">
            <v>1.1000000000000001</v>
          </cell>
        </row>
        <row r="47">
          <cell r="I47">
            <v>2072068661.8900001</v>
          </cell>
          <cell r="J47">
            <v>1.1000000000000001</v>
          </cell>
        </row>
        <row r="48">
          <cell r="I48">
            <v>0.11</v>
          </cell>
          <cell r="J48">
            <v>1.1000000000000001</v>
          </cell>
        </row>
        <row r="49">
          <cell r="I49">
            <v>57969299.280000001</v>
          </cell>
          <cell r="J49">
            <v>1.1000000000000001</v>
          </cell>
        </row>
        <row r="50">
          <cell r="I50">
            <v>3164074994.3899999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18177041.890000001</v>
          </cell>
          <cell r="J52">
            <v>1.1000000000000001</v>
          </cell>
        </row>
        <row r="53">
          <cell r="I53">
            <v>127131450.93000001</v>
          </cell>
          <cell r="J53">
            <v>1.1000000000000001</v>
          </cell>
        </row>
        <row r="54">
          <cell r="I54">
            <v>18688016.84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0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73613.77</v>
          </cell>
          <cell r="J60">
            <v>1.5</v>
          </cell>
        </row>
        <row r="61">
          <cell r="I61">
            <v>3877019.71</v>
          </cell>
          <cell r="J61">
            <v>1.2</v>
          </cell>
        </row>
        <row r="62">
          <cell r="I62">
            <v>37994718.200000003</v>
          </cell>
          <cell r="J62">
            <v>1.2</v>
          </cell>
        </row>
        <row r="63">
          <cell r="I63">
            <v>29974195.989999998</v>
          </cell>
          <cell r="J63">
            <v>1.2</v>
          </cell>
        </row>
        <row r="64">
          <cell r="I64">
            <v>6728074.9500000002</v>
          </cell>
          <cell r="J64">
            <v>1.2</v>
          </cell>
        </row>
        <row r="65">
          <cell r="I65">
            <v>118834425</v>
          </cell>
          <cell r="J65">
            <v>1.1100000000000001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123917778.39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823637608.29999995</v>
          </cell>
          <cell r="J73">
            <v>1.9</v>
          </cell>
        </row>
        <row r="74">
          <cell r="I74">
            <v>2818038.83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467265990.79000002</v>
          </cell>
          <cell r="J76">
            <v>1.9</v>
          </cell>
        </row>
        <row r="77">
          <cell r="I77">
            <v>23621214.280000001</v>
          </cell>
          <cell r="J77">
            <v>1.9</v>
          </cell>
        </row>
        <row r="78">
          <cell r="I78">
            <v>284587559.83999997</v>
          </cell>
          <cell r="J78">
            <v>1.9</v>
          </cell>
        </row>
        <row r="79">
          <cell r="I79">
            <v>383062672.72000003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147306667.66999999</v>
          </cell>
          <cell r="J82">
            <v>1.9</v>
          </cell>
        </row>
        <row r="83">
          <cell r="I83">
            <v>-326882789.39999998</v>
          </cell>
          <cell r="J83">
            <v>1.9</v>
          </cell>
        </row>
        <row r="84">
          <cell r="I84">
            <v>-93631599.060000002</v>
          </cell>
          <cell r="J84">
            <v>1.9</v>
          </cell>
        </row>
        <row r="85">
          <cell r="I85">
            <v>-2307.58</v>
          </cell>
          <cell r="J85">
            <v>1.9</v>
          </cell>
        </row>
        <row r="86">
          <cell r="I86">
            <v>-350239931.42000002</v>
          </cell>
          <cell r="J86">
            <v>1.9</v>
          </cell>
        </row>
        <row r="87">
          <cell r="I87">
            <v>-696815845.64999998</v>
          </cell>
          <cell r="J87">
            <v>1.9</v>
          </cell>
        </row>
        <row r="88">
          <cell r="I88">
            <v>-2115644.23</v>
          </cell>
          <cell r="J88">
            <v>1.9</v>
          </cell>
        </row>
        <row r="89">
          <cell r="I89">
            <v>-1470313.88</v>
          </cell>
          <cell r="J89">
            <v>1.9</v>
          </cell>
        </row>
        <row r="90">
          <cell r="I90">
            <v>-327491783.55000001</v>
          </cell>
          <cell r="J90">
            <v>1.9</v>
          </cell>
        </row>
        <row r="91">
          <cell r="I91">
            <v>-14605862.51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0</v>
          </cell>
          <cell r="J96">
            <v>1.1100000000000001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-75401914.819999993</v>
          </cell>
          <cell r="J99">
            <v>2.4</v>
          </cell>
        </row>
        <row r="100">
          <cell r="I100">
            <v>-4618423.8</v>
          </cell>
          <cell r="J100">
            <v>2.4</v>
          </cell>
        </row>
        <row r="101">
          <cell r="I101">
            <v>-7497102.1399999997</v>
          </cell>
          <cell r="J101">
            <v>2.1</v>
          </cell>
        </row>
        <row r="102">
          <cell r="I102">
            <v>-4154428.56</v>
          </cell>
          <cell r="J102">
            <v>2.1</v>
          </cell>
        </row>
        <row r="103">
          <cell r="I103">
            <v>-17532.560000000001</v>
          </cell>
          <cell r="J103">
            <v>2.4</v>
          </cell>
        </row>
        <row r="104">
          <cell r="I104">
            <v>-149645.57999999999</v>
          </cell>
          <cell r="J104">
            <v>2.4</v>
          </cell>
        </row>
        <row r="105">
          <cell r="I105">
            <v>-80765750.420000002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-823919.61</v>
          </cell>
          <cell r="J107">
            <v>2.1</v>
          </cell>
        </row>
        <row r="108">
          <cell r="I108">
            <v>-25610744.739999998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-142583.92000000001</v>
          </cell>
          <cell r="J110">
            <v>2.1</v>
          </cell>
        </row>
        <row r="111">
          <cell r="I111">
            <v>-32692.6</v>
          </cell>
          <cell r="J111">
            <v>2.1</v>
          </cell>
        </row>
        <row r="112">
          <cell r="I112">
            <v>0</v>
          </cell>
          <cell r="J112">
            <v>2.1</v>
          </cell>
        </row>
        <row r="113">
          <cell r="I113">
            <v>0</v>
          </cell>
          <cell r="J113">
            <v>2.2000000000000002</v>
          </cell>
        </row>
        <row r="114">
          <cell r="I114">
            <v>-20619687.239999998</v>
          </cell>
          <cell r="J114">
            <v>2.2000000000000002</v>
          </cell>
        </row>
        <row r="115">
          <cell r="I115">
            <v>0</v>
          </cell>
          <cell r="J115">
            <v>2.2000000000000002</v>
          </cell>
        </row>
        <row r="116">
          <cell r="I116">
            <v>-7234069.4699999997</v>
          </cell>
          <cell r="J116">
            <v>2.2000000000000002</v>
          </cell>
        </row>
        <row r="117">
          <cell r="I117">
            <v>-1358.89</v>
          </cell>
          <cell r="J117">
            <v>2.2000000000000002</v>
          </cell>
        </row>
        <row r="118">
          <cell r="I118">
            <v>-6311861.2400000002</v>
          </cell>
          <cell r="J118">
            <v>2.2000000000000002</v>
          </cell>
        </row>
        <row r="119">
          <cell r="I119">
            <v>-6095872.3399999999</v>
          </cell>
          <cell r="J119">
            <v>2.2000000000000002</v>
          </cell>
        </row>
        <row r="120">
          <cell r="I120">
            <v>-35115.120000000003</v>
          </cell>
          <cell r="J120">
            <v>2.4</v>
          </cell>
        </row>
        <row r="121">
          <cell r="I121">
            <v>66477.070000000007</v>
          </cell>
          <cell r="J121">
            <v>2.4</v>
          </cell>
        </row>
        <row r="122">
          <cell r="I122">
            <v>-5671697.3200000003</v>
          </cell>
          <cell r="J122">
            <v>2.4</v>
          </cell>
        </row>
        <row r="123">
          <cell r="I123">
            <v>-4441701.2300000004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0</v>
          </cell>
          <cell r="J125">
            <v>2.2000000000000002</v>
          </cell>
        </row>
        <row r="126">
          <cell r="I126">
            <v>-8975691</v>
          </cell>
          <cell r="J126">
            <v>2.1</v>
          </cell>
        </row>
        <row r="127">
          <cell r="I127">
            <v>0</v>
          </cell>
          <cell r="J127">
            <v>2.6</v>
          </cell>
        </row>
        <row r="128">
          <cell r="I128">
            <v>-271382.53999999998</v>
          </cell>
          <cell r="J128">
            <v>2.6</v>
          </cell>
        </row>
        <row r="129">
          <cell r="I129">
            <v>-355203381.41000003</v>
          </cell>
          <cell r="J129">
            <v>2.5</v>
          </cell>
        </row>
        <row r="130">
          <cell r="I130">
            <v>-218403.57</v>
          </cell>
          <cell r="J130">
            <v>2.6</v>
          </cell>
        </row>
        <row r="131">
          <cell r="I131">
            <v>-17969902.5</v>
          </cell>
          <cell r="J131">
            <v>2.6</v>
          </cell>
        </row>
        <row r="132">
          <cell r="I132">
            <v>-207140.05</v>
          </cell>
          <cell r="J132">
            <v>2.6</v>
          </cell>
        </row>
        <row r="133">
          <cell r="I133">
            <v>-124574035.03</v>
          </cell>
          <cell r="J133">
            <v>2.6</v>
          </cell>
        </row>
        <row r="134">
          <cell r="I134">
            <v>-2557415.2999999998</v>
          </cell>
          <cell r="J134">
            <v>2.6</v>
          </cell>
        </row>
        <row r="135">
          <cell r="I135">
            <v>-32290521.120000001</v>
          </cell>
          <cell r="J135">
            <v>2.6</v>
          </cell>
        </row>
        <row r="136">
          <cell r="I136">
            <v>-2210139.39</v>
          </cell>
          <cell r="J136">
            <v>2.6</v>
          </cell>
        </row>
        <row r="137">
          <cell r="I137">
            <v>-109183.7</v>
          </cell>
          <cell r="J137">
            <v>2.6</v>
          </cell>
        </row>
        <row r="138">
          <cell r="I138">
            <v>0</v>
          </cell>
          <cell r="J138">
            <v>2.2000000000000002</v>
          </cell>
        </row>
        <row r="139">
          <cell r="I139">
            <v>-378433537.06</v>
          </cell>
          <cell r="J139">
            <v>2.2999999999999998</v>
          </cell>
        </row>
        <row r="140">
          <cell r="I140">
            <v>-19377715.489999998</v>
          </cell>
          <cell r="J140">
            <v>2.2999999999999998</v>
          </cell>
        </row>
        <row r="141">
          <cell r="I141">
            <v>-2587921627.2199998</v>
          </cell>
          <cell r="J141">
            <v>3.1</v>
          </cell>
        </row>
        <row r="142">
          <cell r="I142">
            <v>-3666920706.1999998</v>
          </cell>
          <cell r="J142">
            <v>3.2</v>
          </cell>
        </row>
        <row r="143">
          <cell r="I143">
            <v>0</v>
          </cell>
          <cell r="J143" t="str">
            <v>*</v>
          </cell>
        </row>
        <row r="144">
          <cell r="I144">
            <v>-43325190</v>
          </cell>
          <cell r="J144">
            <v>4.2</v>
          </cell>
        </row>
        <row r="145">
          <cell r="I145">
            <v>-2852448.26</v>
          </cell>
          <cell r="J145">
            <v>4.2</v>
          </cell>
        </row>
        <row r="146">
          <cell r="I146">
            <v>-171372504.74000001</v>
          </cell>
          <cell r="J146">
            <v>4.4000000000000004</v>
          </cell>
        </row>
        <row r="147">
          <cell r="I147">
            <v>-3252970.29</v>
          </cell>
          <cell r="J147">
            <v>4.4000000000000004</v>
          </cell>
        </row>
        <row r="148">
          <cell r="I148">
            <v>-8723832.1799999997</v>
          </cell>
          <cell r="J148">
            <v>4.4000000000000004</v>
          </cell>
        </row>
        <row r="149">
          <cell r="I149">
            <v>-3966801101.4499998</v>
          </cell>
          <cell r="J149">
            <v>4.0999999999999996</v>
          </cell>
        </row>
        <row r="150">
          <cell r="I150">
            <v>-15895907.07</v>
          </cell>
          <cell r="J150">
            <v>4.4000000000000004</v>
          </cell>
        </row>
        <row r="151">
          <cell r="I151">
            <v>-66026520.259999998</v>
          </cell>
          <cell r="J151">
            <v>4.2</v>
          </cell>
        </row>
        <row r="152">
          <cell r="I152">
            <v>-31919850</v>
          </cell>
          <cell r="J152">
            <v>4.2</v>
          </cell>
        </row>
        <row r="153">
          <cell r="I153">
            <v>-53822700.719999999</v>
          </cell>
          <cell r="J153">
            <v>4.2</v>
          </cell>
        </row>
        <row r="154">
          <cell r="I154">
            <v>-1680516</v>
          </cell>
          <cell r="J154">
            <v>4.2</v>
          </cell>
        </row>
        <row r="155">
          <cell r="I155">
            <v>-3218450</v>
          </cell>
          <cell r="J155">
            <v>4.2</v>
          </cell>
        </row>
        <row r="156">
          <cell r="I156">
            <v>-2451334.7999999998</v>
          </cell>
          <cell r="J156">
            <v>4.2</v>
          </cell>
        </row>
        <row r="157">
          <cell r="I157">
            <v>-333179142.27999997</v>
          </cell>
          <cell r="J157">
            <v>4.0999999999999996</v>
          </cell>
        </row>
        <row r="158">
          <cell r="I158">
            <v>-18568720</v>
          </cell>
          <cell r="J158">
            <v>4.2</v>
          </cell>
        </row>
        <row r="159">
          <cell r="I159">
            <v>-30207952.379999999</v>
          </cell>
          <cell r="J159">
            <v>4.2</v>
          </cell>
        </row>
        <row r="160">
          <cell r="I160">
            <v>-1687635.38</v>
          </cell>
          <cell r="J160">
            <v>4.2</v>
          </cell>
        </row>
        <row r="161">
          <cell r="I161">
            <v>-38288.25</v>
          </cell>
          <cell r="J161">
            <v>4.4000000000000004</v>
          </cell>
        </row>
        <row r="162">
          <cell r="I162">
            <v>-1676449</v>
          </cell>
          <cell r="J162">
            <v>4.3</v>
          </cell>
        </row>
        <row r="163">
          <cell r="I163">
            <v>-30889010</v>
          </cell>
          <cell r="J163">
            <v>4.2</v>
          </cell>
        </row>
        <row r="164">
          <cell r="I164">
            <v>-110942874.61</v>
          </cell>
          <cell r="J164">
            <v>4.2</v>
          </cell>
        </row>
        <row r="165">
          <cell r="I165">
            <v>-69420.600000000006</v>
          </cell>
          <cell r="J165">
            <v>4.2</v>
          </cell>
        </row>
        <row r="166">
          <cell r="I166">
            <v>-4852834.3</v>
          </cell>
          <cell r="J166">
            <v>4.2</v>
          </cell>
        </row>
        <row r="167">
          <cell r="I167">
            <v>-1645549.02</v>
          </cell>
          <cell r="J167">
            <v>4.2</v>
          </cell>
        </row>
        <row r="168">
          <cell r="I168">
            <v>-3078769.6</v>
          </cell>
          <cell r="J168">
            <v>4.4000000000000004</v>
          </cell>
        </row>
        <row r="169">
          <cell r="I169">
            <v>-4220680</v>
          </cell>
          <cell r="J169">
            <v>4.2</v>
          </cell>
        </row>
        <row r="170">
          <cell r="I170">
            <v>-41186243.189999998</v>
          </cell>
          <cell r="J170">
            <v>4.2</v>
          </cell>
        </row>
        <row r="171">
          <cell r="I171">
            <v>-18590600</v>
          </cell>
          <cell r="J171">
            <v>4.2</v>
          </cell>
        </row>
        <row r="172">
          <cell r="I172">
            <v>-460000</v>
          </cell>
          <cell r="J172">
            <v>4.2</v>
          </cell>
        </row>
        <row r="173">
          <cell r="I173">
            <v>-250000</v>
          </cell>
          <cell r="J173">
            <v>4.2</v>
          </cell>
        </row>
        <row r="174">
          <cell r="I174">
            <v>-745653.17</v>
          </cell>
          <cell r="J174">
            <v>4.2</v>
          </cell>
        </row>
        <row r="175">
          <cell r="I175">
            <v>-163700</v>
          </cell>
          <cell r="J175">
            <v>4.2</v>
          </cell>
        </row>
        <row r="176">
          <cell r="I176">
            <v>25893362.66</v>
          </cell>
          <cell r="J176">
            <v>4.2</v>
          </cell>
        </row>
        <row r="177">
          <cell r="I177">
            <v>-0.04</v>
          </cell>
          <cell r="J177">
            <v>4.4000000000000004</v>
          </cell>
        </row>
        <row r="178">
          <cell r="I178">
            <v>-6968.53</v>
          </cell>
          <cell r="J178">
            <v>4.4000000000000004</v>
          </cell>
        </row>
        <row r="179">
          <cell r="I179">
            <v>-500</v>
          </cell>
          <cell r="J179">
            <v>4.4000000000000004</v>
          </cell>
        </row>
        <row r="180">
          <cell r="I180">
            <v>-71184620.950000003</v>
          </cell>
          <cell r="J180">
            <v>4.4000000000000004</v>
          </cell>
        </row>
        <row r="181">
          <cell r="I181">
            <v>-3273338256.4400001</v>
          </cell>
          <cell r="J181">
            <v>4.3</v>
          </cell>
        </row>
        <row r="182">
          <cell r="I182">
            <v>-12495100.07</v>
          </cell>
          <cell r="J182" t="str">
            <v>*</v>
          </cell>
        </row>
        <row r="183">
          <cell r="I183">
            <v>27044777</v>
          </cell>
          <cell r="J183">
            <v>5.0999999999999996</v>
          </cell>
        </row>
        <row r="184">
          <cell r="I184">
            <v>1631264914.46</v>
          </cell>
          <cell r="J184">
            <v>5.0999999999999996</v>
          </cell>
        </row>
        <row r="185">
          <cell r="I185">
            <v>150000</v>
          </cell>
          <cell r="J185">
            <v>5.0999999999999996</v>
          </cell>
        </row>
        <row r="186">
          <cell r="I186">
            <v>403578316.19999999</v>
          </cell>
          <cell r="J186">
            <v>5.0999999999999996</v>
          </cell>
        </row>
        <row r="187">
          <cell r="I187">
            <v>60000</v>
          </cell>
          <cell r="J187">
            <v>5.0999999999999996</v>
          </cell>
        </row>
        <row r="188">
          <cell r="I188">
            <v>28322764.719999999</v>
          </cell>
          <cell r="J188">
            <v>5.0999999999999996</v>
          </cell>
        </row>
        <row r="189">
          <cell r="I189">
            <v>97628938.340000004</v>
          </cell>
          <cell r="J189">
            <v>5.0999999999999996</v>
          </cell>
        </row>
        <row r="190">
          <cell r="I190">
            <v>554332898.75999999</v>
          </cell>
          <cell r="J190">
            <v>5.0999999999999996</v>
          </cell>
        </row>
        <row r="191">
          <cell r="I191">
            <v>189774839.53</v>
          </cell>
          <cell r="J191">
            <v>5.0999999999999996</v>
          </cell>
        </row>
        <row r="192">
          <cell r="I192">
            <v>90460242.329999998</v>
          </cell>
          <cell r="J192">
            <v>5.0999999999999996</v>
          </cell>
        </row>
        <row r="193">
          <cell r="I193">
            <v>6433934.4699999997</v>
          </cell>
          <cell r="J193">
            <v>5.0999999999999996</v>
          </cell>
        </row>
        <row r="194">
          <cell r="I194">
            <v>187630183.37</v>
          </cell>
          <cell r="J194">
            <v>5.0999999999999996</v>
          </cell>
        </row>
        <row r="195">
          <cell r="I195">
            <v>119447607.48999999</v>
          </cell>
          <cell r="J195">
            <v>5.0999999999999996</v>
          </cell>
        </row>
        <row r="196">
          <cell r="I196">
            <v>63871133.630000003</v>
          </cell>
          <cell r="J196">
            <v>5.0999999999999996</v>
          </cell>
        </row>
        <row r="197">
          <cell r="I197">
            <v>143106314.91</v>
          </cell>
          <cell r="J197">
            <v>5.0999999999999996</v>
          </cell>
        </row>
        <row r="198">
          <cell r="I198">
            <v>146330332.78999999</v>
          </cell>
          <cell r="J198">
            <v>5.0999999999999996</v>
          </cell>
        </row>
        <row r="199">
          <cell r="I199">
            <v>21467653.100000001</v>
          </cell>
          <cell r="J199">
            <v>5.0999999999999996</v>
          </cell>
        </row>
        <row r="200">
          <cell r="I200">
            <v>0</v>
          </cell>
          <cell r="J200">
            <v>5.0999999999999996</v>
          </cell>
        </row>
        <row r="201">
          <cell r="I201">
            <v>7589.27</v>
          </cell>
          <cell r="J201">
            <v>5.0999999999999996</v>
          </cell>
        </row>
        <row r="202">
          <cell r="I202">
            <v>7029.37</v>
          </cell>
          <cell r="J202">
            <v>5.0999999999999996</v>
          </cell>
        </row>
        <row r="203">
          <cell r="I203">
            <v>811.49</v>
          </cell>
          <cell r="J203">
            <v>5.0999999999999996</v>
          </cell>
        </row>
        <row r="204">
          <cell r="I204">
            <v>0</v>
          </cell>
          <cell r="J204">
            <v>5.0999999999999996</v>
          </cell>
        </row>
        <row r="205">
          <cell r="I205">
            <v>0</v>
          </cell>
          <cell r="J205">
            <v>5.0999999999999996</v>
          </cell>
        </row>
        <row r="206">
          <cell r="I206">
            <v>0</v>
          </cell>
          <cell r="J206">
            <v>5.5</v>
          </cell>
        </row>
        <row r="207">
          <cell r="I207">
            <v>9136.6</v>
          </cell>
          <cell r="J207">
            <v>5.3</v>
          </cell>
        </row>
        <row r="208">
          <cell r="I208">
            <v>48089142.979999997</v>
          </cell>
          <cell r="J208">
            <v>5.3</v>
          </cell>
        </row>
        <row r="209">
          <cell r="I209">
            <v>12493.85</v>
          </cell>
          <cell r="J209">
            <v>5.3</v>
          </cell>
        </row>
        <row r="210">
          <cell r="I210">
            <v>72397352.760000005</v>
          </cell>
          <cell r="J210">
            <v>5.3</v>
          </cell>
        </row>
        <row r="211">
          <cell r="I211">
            <v>78094738.890000001</v>
          </cell>
          <cell r="J211">
            <v>5.3</v>
          </cell>
        </row>
        <row r="212">
          <cell r="I212">
            <v>1151136</v>
          </cell>
          <cell r="J212">
            <v>5.3</v>
          </cell>
        </row>
        <row r="213">
          <cell r="I213">
            <v>633452.01</v>
          </cell>
          <cell r="J213">
            <v>5.3</v>
          </cell>
        </row>
        <row r="214">
          <cell r="I214">
            <v>871065</v>
          </cell>
          <cell r="J214">
            <v>5.3</v>
          </cell>
        </row>
        <row r="215">
          <cell r="I215">
            <v>1905551.32</v>
          </cell>
          <cell r="J215">
            <v>5.5</v>
          </cell>
        </row>
        <row r="216">
          <cell r="I216">
            <v>1196059.8600000001</v>
          </cell>
          <cell r="J216">
            <v>5.3</v>
          </cell>
        </row>
        <row r="217">
          <cell r="I217">
            <v>600000</v>
          </cell>
          <cell r="J217">
            <v>5.0999999999999996</v>
          </cell>
        </row>
        <row r="218">
          <cell r="I218">
            <v>132863716.64</v>
          </cell>
          <cell r="J218">
            <v>5.0999999999999996</v>
          </cell>
        </row>
        <row r="219">
          <cell r="I219">
            <v>15155152.91</v>
          </cell>
          <cell r="J219">
            <v>5.0999999999999996</v>
          </cell>
        </row>
        <row r="220">
          <cell r="I220">
            <v>162130317.53999999</v>
          </cell>
          <cell r="J220">
            <v>5.5</v>
          </cell>
        </row>
        <row r="221">
          <cell r="I221">
            <v>783450.42</v>
          </cell>
          <cell r="J221">
            <v>5.5</v>
          </cell>
        </row>
        <row r="222">
          <cell r="I222">
            <v>7326510.29</v>
          </cell>
          <cell r="J222">
            <v>5.5</v>
          </cell>
        </row>
        <row r="223">
          <cell r="I223">
            <v>5216339.0199999996</v>
          </cell>
          <cell r="J223">
            <v>5.5</v>
          </cell>
        </row>
        <row r="224">
          <cell r="I224">
            <v>15912288.35</v>
          </cell>
          <cell r="J224">
            <v>5.5</v>
          </cell>
        </row>
        <row r="225">
          <cell r="I225">
            <v>984717.44</v>
          </cell>
          <cell r="J225">
            <v>5.5</v>
          </cell>
        </row>
        <row r="226">
          <cell r="I226">
            <v>3072866.01</v>
          </cell>
          <cell r="J226">
            <v>5.5</v>
          </cell>
        </row>
        <row r="227">
          <cell r="I227">
            <v>3976080</v>
          </cell>
          <cell r="J227">
            <v>5.5</v>
          </cell>
        </row>
        <row r="228">
          <cell r="I228">
            <v>21739928.25</v>
          </cell>
          <cell r="J228">
            <v>5.5</v>
          </cell>
        </row>
        <row r="229">
          <cell r="I229">
            <v>48122883.780000001</v>
          </cell>
          <cell r="J229">
            <v>5.5</v>
          </cell>
        </row>
        <row r="230">
          <cell r="I230">
            <v>1294583.31</v>
          </cell>
          <cell r="J230">
            <v>5.5</v>
          </cell>
        </row>
        <row r="231">
          <cell r="I231">
            <v>16397430.43</v>
          </cell>
          <cell r="J231">
            <v>5.5</v>
          </cell>
        </row>
        <row r="232">
          <cell r="I232">
            <v>18749535.800000001</v>
          </cell>
          <cell r="J232">
            <v>5.5</v>
          </cell>
        </row>
        <row r="233">
          <cell r="I233">
            <v>25067599.98</v>
          </cell>
          <cell r="J233">
            <v>5.5</v>
          </cell>
        </row>
        <row r="234">
          <cell r="I234">
            <v>22688552.039999999</v>
          </cell>
          <cell r="J234">
            <v>5.5</v>
          </cell>
        </row>
        <row r="235">
          <cell r="I235">
            <v>116594936.54000001</v>
          </cell>
          <cell r="J235">
            <v>5.5</v>
          </cell>
        </row>
        <row r="236">
          <cell r="I236">
            <v>26297067.789999999</v>
          </cell>
          <cell r="J236">
            <v>5.5</v>
          </cell>
        </row>
        <row r="237">
          <cell r="I237">
            <v>1247439.3600000001</v>
          </cell>
          <cell r="J237">
            <v>5.5</v>
          </cell>
        </row>
        <row r="238">
          <cell r="I238">
            <v>1622086.55</v>
          </cell>
          <cell r="J238">
            <v>5.5</v>
          </cell>
        </row>
        <row r="239">
          <cell r="I239">
            <v>9773630.8800000008</v>
          </cell>
          <cell r="J239">
            <v>5.5</v>
          </cell>
        </row>
        <row r="240">
          <cell r="I240">
            <v>13258096.310000001</v>
          </cell>
          <cell r="J240">
            <v>5.5</v>
          </cell>
        </row>
        <row r="241">
          <cell r="I241">
            <v>131546.4</v>
          </cell>
          <cell r="J241">
            <v>5.5</v>
          </cell>
        </row>
        <row r="242">
          <cell r="I242">
            <v>9757362.6500000004</v>
          </cell>
          <cell r="J242">
            <v>5.5</v>
          </cell>
        </row>
        <row r="243">
          <cell r="I243">
            <v>321463.86</v>
          </cell>
          <cell r="J243">
            <v>5.5</v>
          </cell>
        </row>
        <row r="244">
          <cell r="I244">
            <v>265100.36</v>
          </cell>
          <cell r="J244">
            <v>5.5</v>
          </cell>
        </row>
        <row r="245">
          <cell r="I245">
            <v>212690</v>
          </cell>
          <cell r="J245">
            <v>5.5</v>
          </cell>
        </row>
        <row r="246">
          <cell r="I246">
            <v>41853280</v>
          </cell>
          <cell r="J246">
            <v>5.5</v>
          </cell>
        </row>
        <row r="247">
          <cell r="I247">
            <v>3109313.9</v>
          </cell>
          <cell r="J247">
            <v>5.6</v>
          </cell>
        </row>
        <row r="248">
          <cell r="I248">
            <v>10000</v>
          </cell>
          <cell r="J248">
            <v>5.5</v>
          </cell>
        </row>
        <row r="249">
          <cell r="I249">
            <v>12998791.52</v>
          </cell>
          <cell r="J249">
            <v>5.5</v>
          </cell>
        </row>
        <row r="250">
          <cell r="I250">
            <v>12280437.140000001</v>
          </cell>
          <cell r="J250">
            <v>5.5</v>
          </cell>
        </row>
        <row r="251">
          <cell r="I251">
            <v>64754586.960000001</v>
          </cell>
          <cell r="J251">
            <v>5.5</v>
          </cell>
        </row>
        <row r="252">
          <cell r="I252">
            <v>110799645.06999999</v>
          </cell>
          <cell r="J252">
            <v>5.5</v>
          </cell>
        </row>
        <row r="253">
          <cell r="I253">
            <v>19607887.300000001</v>
          </cell>
          <cell r="J253">
            <v>5.5</v>
          </cell>
        </row>
        <row r="254">
          <cell r="I254">
            <v>202721.86</v>
          </cell>
          <cell r="J254">
            <v>5.5</v>
          </cell>
        </row>
        <row r="255">
          <cell r="I255">
            <v>21370904.329999998</v>
          </cell>
          <cell r="J255">
            <v>5.5</v>
          </cell>
        </row>
        <row r="256">
          <cell r="I256">
            <v>16237556.539999999</v>
          </cell>
          <cell r="J256">
            <v>5.5</v>
          </cell>
        </row>
        <row r="257">
          <cell r="I257">
            <v>139100</v>
          </cell>
          <cell r="J257">
            <v>5.5</v>
          </cell>
        </row>
        <row r="258">
          <cell r="I258">
            <v>53100</v>
          </cell>
          <cell r="J258">
            <v>5.5</v>
          </cell>
        </row>
        <row r="259">
          <cell r="I259">
            <v>1470769.11</v>
          </cell>
          <cell r="J259">
            <v>5.5</v>
          </cell>
        </row>
        <row r="260">
          <cell r="I260">
            <v>72703032</v>
          </cell>
          <cell r="J260">
            <v>5.5</v>
          </cell>
        </row>
        <row r="261">
          <cell r="I261">
            <v>11813778.859999999</v>
          </cell>
          <cell r="J261">
            <v>5.5</v>
          </cell>
        </row>
        <row r="262">
          <cell r="I262">
            <v>4106325.94</v>
          </cell>
          <cell r="J262">
            <v>5.3</v>
          </cell>
        </row>
        <row r="263">
          <cell r="I263">
            <v>356832</v>
          </cell>
          <cell r="J263">
            <v>5.3</v>
          </cell>
        </row>
        <row r="264">
          <cell r="I264">
            <v>64640.08</v>
          </cell>
          <cell r="J264">
            <v>5.3</v>
          </cell>
        </row>
        <row r="265">
          <cell r="I265">
            <v>615587.6</v>
          </cell>
          <cell r="J265">
            <v>5.3</v>
          </cell>
        </row>
        <row r="266">
          <cell r="I266">
            <v>42277.919999999998</v>
          </cell>
          <cell r="J266">
            <v>5.3</v>
          </cell>
        </row>
        <row r="267">
          <cell r="I267">
            <v>25280.080000000002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ERF-Rendimiento Financiero"/>
    </sheetNames>
    <sheetDataSet>
      <sheetData sheetId="0">
        <row r="23">
          <cell r="G23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FB5C1-D4B3-4E4E-92E1-94A73B38E52B}">
  <sheetPr>
    <tabColor theme="9" tint="-0.499984740745262"/>
  </sheetPr>
  <dimension ref="B1:P369"/>
  <sheetViews>
    <sheetView showGridLines="0" tabSelected="1" topLeftCell="A20" zoomScale="120" zoomScaleNormal="120" workbookViewId="0">
      <selection activeCell="D43" sqref="D43"/>
    </sheetView>
  </sheetViews>
  <sheetFormatPr baseColWidth="10" defaultColWidth="11.42578125" defaultRowHeight="15" x14ac:dyDescent="0.25"/>
  <cols>
    <col min="1" max="1" width="11.42578125" style="1"/>
    <col min="2" max="2" width="5" style="1" hidden="1" customWidth="1"/>
    <col min="3" max="3" width="2.42578125" style="5" customWidth="1"/>
    <col min="4" max="4" width="42" style="5" bestFit="1" customWidth="1"/>
    <col min="5" max="5" width="7" style="6" hidden="1" customWidth="1"/>
    <col min="6" max="6" width="16.28515625" style="5" bestFit="1" customWidth="1"/>
    <col min="7" max="7" width="1.7109375" style="5" customWidth="1"/>
    <col min="8" max="8" width="15.5703125" style="5" customWidth="1"/>
    <col min="9" max="9" width="12.85546875" style="3" hidden="1" customWidth="1"/>
    <col min="10" max="10" width="12.140625" style="3" hidden="1" customWidth="1"/>
    <col min="11" max="11" width="12.85546875" style="3" hidden="1" customWidth="1"/>
    <col min="12" max="12" width="11.5703125" style="1" hidden="1" customWidth="1"/>
    <col min="13" max="13" width="15" style="1" customWidth="1"/>
    <col min="14" max="15" width="11.42578125" style="1"/>
    <col min="16" max="16" width="17.28515625" style="1" bestFit="1" customWidth="1"/>
    <col min="17" max="17" width="11.85546875" style="1" bestFit="1" customWidth="1"/>
    <col min="18" max="16384" width="11.42578125" style="1"/>
  </cols>
  <sheetData>
    <row r="1" spans="2:13" x14ac:dyDescent="0.25">
      <c r="C1" s="32" t="s">
        <v>0</v>
      </c>
      <c r="D1" s="32"/>
      <c r="E1" s="32"/>
      <c r="F1" s="32"/>
      <c r="G1" s="32"/>
      <c r="H1" s="32"/>
      <c r="J1" s="4"/>
      <c r="K1" s="4"/>
    </row>
    <row r="2" spans="2:13" x14ac:dyDescent="0.25">
      <c r="C2" s="32" t="s">
        <v>1</v>
      </c>
      <c r="D2" s="32"/>
      <c r="E2" s="32"/>
      <c r="F2" s="32"/>
      <c r="G2" s="32"/>
      <c r="H2" s="32"/>
      <c r="J2" s="4"/>
      <c r="K2" s="4"/>
    </row>
    <row r="3" spans="2:13" x14ac:dyDescent="0.25">
      <c r="C3" s="32" t="s">
        <v>2</v>
      </c>
      <c r="D3" s="32"/>
      <c r="E3" s="32"/>
      <c r="F3" s="32"/>
      <c r="G3" s="32"/>
      <c r="H3" s="32"/>
      <c r="J3" s="4"/>
      <c r="K3" s="4"/>
    </row>
    <row r="4" spans="2:13" x14ac:dyDescent="0.25">
      <c r="J4" s="4"/>
      <c r="K4" s="4"/>
    </row>
    <row r="5" spans="2:13" x14ac:dyDescent="0.25">
      <c r="C5" s="7" t="s">
        <v>3</v>
      </c>
      <c r="D5" s="8"/>
      <c r="E5" s="9" t="s">
        <v>4</v>
      </c>
      <c r="F5" s="9">
        <v>2024</v>
      </c>
      <c r="G5" s="2"/>
      <c r="H5" s="9">
        <v>2023</v>
      </c>
      <c r="I5" s="9" t="s">
        <v>5</v>
      </c>
      <c r="J5" s="9" t="s">
        <v>6</v>
      </c>
      <c r="K5" s="9" t="s">
        <v>7</v>
      </c>
      <c r="L5" s="9" t="s">
        <v>6</v>
      </c>
    </row>
    <row r="6" spans="2:13" x14ac:dyDescent="0.25">
      <c r="C6" s="7" t="s">
        <v>8</v>
      </c>
      <c r="D6" s="8"/>
      <c r="F6" s="10"/>
      <c r="G6" s="10"/>
      <c r="H6" s="10"/>
      <c r="J6" s="4"/>
      <c r="K6" s="4"/>
    </row>
    <row r="7" spans="2:13" x14ac:dyDescent="0.25">
      <c r="B7" s="1">
        <v>1.1000000000000001</v>
      </c>
      <c r="D7" s="5" t="s">
        <v>9</v>
      </c>
      <c r="E7" s="6">
        <v>7</v>
      </c>
      <c r="F7" s="4">
        <v>7223204927.1199999</v>
      </c>
      <c r="G7" s="4">
        <f>SUMIF('[55]Balanza 202410'!$J$3:$J$267,"1.1",'[55]Balanza 202410'!$I$3:$I$267)</f>
        <v>7223204927.1199999</v>
      </c>
      <c r="H7" s="4">
        <v>4719793549.7399998</v>
      </c>
      <c r="I7" s="4">
        <f>'[55]Notas 122023'!$O$205</f>
        <v>6376749705.5599995</v>
      </c>
      <c r="J7" s="4">
        <f>F7-I7</f>
        <v>846455221.56000042</v>
      </c>
      <c r="K7" s="4">
        <f>'[55]Notas 122023'!$Q$205</f>
        <v>4322775226.5699997</v>
      </c>
      <c r="L7" s="4">
        <f>H7-K7</f>
        <v>397018323.17000008</v>
      </c>
    </row>
    <row r="8" spans="2:13" customFormat="1" x14ac:dyDescent="0.25">
      <c r="B8">
        <v>1.2</v>
      </c>
      <c r="C8" s="11"/>
      <c r="D8" s="5" t="s">
        <v>10</v>
      </c>
      <c r="E8" s="6">
        <v>8</v>
      </c>
      <c r="F8" s="4">
        <v>276752291.44999999</v>
      </c>
      <c r="G8" s="4">
        <f>SUMIF('[55]Balanza 202410'!$J$3:$J$267,"1.2",'[55]Balanza 202410'!$I$3:$I$267)+1</f>
        <v>276752292.44999999</v>
      </c>
      <c r="H8" s="4">
        <v>77364304.719999999</v>
      </c>
      <c r="I8" s="4">
        <f>'[55]Notas 122023'!$O$213</f>
        <v>208008709.84</v>
      </c>
      <c r="J8" s="4">
        <f>F8-I8</f>
        <v>68743581.609999985</v>
      </c>
      <c r="K8" s="4">
        <f>'[55]Notas 122023'!$Q$213</f>
        <v>39342235</v>
      </c>
      <c r="L8" s="4">
        <f t="shared" ref="L8:L17" si="0">H8-K8</f>
        <v>38022069.719999999</v>
      </c>
    </row>
    <row r="9" spans="2:13" customFormat="1" hidden="1" x14ac:dyDescent="0.25">
      <c r="B9">
        <v>1.3</v>
      </c>
      <c r="C9" s="11"/>
      <c r="D9" s="5" t="s">
        <v>11</v>
      </c>
      <c r="E9" s="6">
        <v>4</v>
      </c>
      <c r="F9" s="4">
        <v>0</v>
      </c>
      <c r="G9" s="12"/>
      <c r="H9" s="4">
        <v>0</v>
      </c>
      <c r="I9" s="4"/>
      <c r="J9" s="4"/>
      <c r="K9" s="4"/>
      <c r="L9" s="4">
        <f t="shared" si="0"/>
        <v>0</v>
      </c>
    </row>
    <row r="10" spans="2:13" x14ac:dyDescent="0.25">
      <c r="C10" s="7" t="s">
        <v>12</v>
      </c>
      <c r="F10" s="13">
        <v>7499957217.5699997</v>
      </c>
      <c r="G10" s="14"/>
      <c r="H10" s="13">
        <v>4797157854.46</v>
      </c>
      <c r="I10" s="4"/>
      <c r="J10" s="4"/>
      <c r="K10" s="4"/>
      <c r="L10" s="4"/>
    </row>
    <row r="11" spans="2:13" x14ac:dyDescent="0.25">
      <c r="C11" s="7" t="s">
        <v>13</v>
      </c>
      <c r="F11" s="4"/>
      <c r="G11" s="4"/>
      <c r="H11" s="4"/>
      <c r="I11" s="4"/>
      <c r="J11" s="4"/>
      <c r="K11" s="4"/>
      <c r="L11" s="15"/>
    </row>
    <row r="12" spans="2:13" customFormat="1" x14ac:dyDescent="0.25">
      <c r="B12">
        <v>1.5</v>
      </c>
      <c r="C12" s="11"/>
      <c r="D12" s="5" t="s">
        <v>14</v>
      </c>
      <c r="E12" s="6">
        <v>9</v>
      </c>
      <c r="F12" s="4">
        <v>307073613.76999998</v>
      </c>
      <c r="G12" s="4">
        <f>SUMIF('[55]Balanza 202410'!$J$3:$J$267,"1.5",'[55]Balanza 202410'!$I$3:$I$267)</f>
        <v>307073613.76999998</v>
      </c>
      <c r="H12" s="4">
        <v>307150946.00999999</v>
      </c>
      <c r="I12" s="4">
        <f>'[55]Notas 122023'!$O$253</f>
        <v>307073613.76999998</v>
      </c>
      <c r="J12" s="4">
        <f>F12-I12</f>
        <v>0</v>
      </c>
      <c r="K12" s="4">
        <f>'[55]Notas 122023'!$Q$253</f>
        <v>307150946</v>
      </c>
      <c r="L12" s="4">
        <f t="shared" si="0"/>
        <v>9.9999904632568359E-3</v>
      </c>
    </row>
    <row r="13" spans="2:13" customFormat="1" hidden="1" x14ac:dyDescent="0.25">
      <c r="B13">
        <v>1.6</v>
      </c>
      <c r="C13" s="11"/>
      <c r="D13" s="5" t="s">
        <v>15</v>
      </c>
      <c r="E13" s="6">
        <v>5</v>
      </c>
      <c r="F13" s="4">
        <v>0</v>
      </c>
      <c r="G13" s="12"/>
      <c r="H13" s="4">
        <v>0</v>
      </c>
      <c r="I13" s="4">
        <f>'[55]Notas 122023'!O251</f>
        <v>73613.77</v>
      </c>
      <c r="J13" s="4">
        <f>F13-I13</f>
        <v>-73613.77</v>
      </c>
      <c r="K13" s="4">
        <f>'[55]Notas 122023'!P251</f>
        <v>0</v>
      </c>
      <c r="L13" s="4">
        <f t="shared" si="0"/>
        <v>0</v>
      </c>
    </row>
    <row r="14" spans="2:13" customFormat="1" x14ac:dyDescent="0.25">
      <c r="B14">
        <v>1.7</v>
      </c>
      <c r="C14" s="11"/>
      <c r="D14" s="5" t="s">
        <v>16</v>
      </c>
      <c r="E14" s="6">
        <v>10</v>
      </c>
      <c r="F14" s="4">
        <v>34609844.009999998</v>
      </c>
      <c r="G14" s="4">
        <f>SUMIF('[55]Balanza 202410'!$J$3:$J$267,"1.7",'[55]Balanza 202410'!$I$3:$I$267)</f>
        <v>34609844.009999998</v>
      </c>
      <c r="H14" s="4">
        <v>34609844.009999998</v>
      </c>
      <c r="I14" s="4">
        <f>'[55]Notas 122023'!$O$265</f>
        <v>34609844.009999998</v>
      </c>
      <c r="J14" s="4">
        <f>F14-I14</f>
        <v>0</v>
      </c>
      <c r="K14" s="4">
        <f>'[55]Notas 122023'!$Q$265</f>
        <v>34609844.009999998</v>
      </c>
      <c r="L14" s="4">
        <f t="shared" si="0"/>
        <v>0</v>
      </c>
    </row>
    <row r="15" spans="2:13" customFormat="1" hidden="1" x14ac:dyDescent="0.25">
      <c r="B15" s="1">
        <v>1.8</v>
      </c>
      <c r="C15" s="11"/>
      <c r="D15" s="5" t="s">
        <v>17</v>
      </c>
      <c r="E15" s="6"/>
      <c r="F15" s="4">
        <v>0</v>
      </c>
      <c r="G15" s="12"/>
      <c r="H15" s="4">
        <v>0</v>
      </c>
      <c r="I15" s="4"/>
      <c r="J15" s="4"/>
      <c r="K15" s="4"/>
      <c r="L15" s="4">
        <f t="shared" si="0"/>
        <v>0</v>
      </c>
    </row>
    <row r="16" spans="2:13" x14ac:dyDescent="0.25">
      <c r="B16" s="1">
        <v>1.9</v>
      </c>
      <c r="D16" s="5" t="s">
        <v>18</v>
      </c>
      <c r="E16" s="6">
        <v>11</v>
      </c>
      <c r="F16" s="4">
        <v>2132475582.0899997</v>
      </c>
      <c r="G16" s="4">
        <f>SUMIF('[55]Balanza 202410'!$J$3:$J$267,"1.9",'[55]Balanza 202410'!$I$3:$I$267)</f>
        <v>2132475582.0899997</v>
      </c>
      <c r="H16" s="4">
        <v>2147354081.5099995</v>
      </c>
      <c r="I16" s="4">
        <f>'[55]Notas 122023'!$O$296</f>
        <v>2135083684.23</v>
      </c>
      <c r="J16" s="4">
        <f>F16-I16</f>
        <v>-2608102.1400003433</v>
      </c>
      <c r="K16" s="4">
        <f>'[55]Notas 122023'!$Q$296</f>
        <v>2129884782</v>
      </c>
      <c r="L16" s="4">
        <f t="shared" si="0"/>
        <v>17469299.509999514</v>
      </c>
      <c r="M16" s="15"/>
    </row>
    <row r="17" spans="2:16" x14ac:dyDescent="0.25">
      <c r="B17" s="16">
        <v>1.1100000000000001</v>
      </c>
      <c r="D17" s="5" t="s">
        <v>19</v>
      </c>
      <c r="E17" s="6">
        <v>12</v>
      </c>
      <c r="F17" s="4">
        <v>118834425</v>
      </c>
      <c r="G17" s="4">
        <f>SUMIF('[55]Balanza 202410'!$J$3:$J$267,"1.11",'[55]Balanza 202410'!$I$3:$I$267)</f>
        <v>118834425</v>
      </c>
      <c r="H17" s="4">
        <v>274465626.88999999</v>
      </c>
      <c r="I17" s="4">
        <f>'[55]Notas 122023'!$O$311</f>
        <v>193777216.28</v>
      </c>
      <c r="J17" s="4">
        <f>F17-I17</f>
        <v>-74942791.280000001</v>
      </c>
      <c r="K17" s="4">
        <f>'[55]Notas 122023'!$Q$311</f>
        <v>324672179</v>
      </c>
      <c r="L17" s="4">
        <f t="shared" si="0"/>
        <v>-50206552.110000014</v>
      </c>
    </row>
    <row r="18" spans="2:16" customFormat="1" hidden="1" x14ac:dyDescent="0.25">
      <c r="B18">
        <v>1.1200000000000001</v>
      </c>
      <c r="C18" s="11"/>
      <c r="D18" s="17" t="s">
        <v>20</v>
      </c>
      <c r="E18" s="18">
        <v>20</v>
      </c>
      <c r="F18" s="4">
        <v>0</v>
      </c>
      <c r="G18" s="14"/>
      <c r="H18" s="4">
        <v>0</v>
      </c>
      <c r="I18" s="4" t="e">
        <f>'[55]Notas 122023'!#REF!</f>
        <v>#REF!</v>
      </c>
      <c r="J18" s="4" t="e">
        <f>F18-I18</f>
        <v>#REF!</v>
      </c>
      <c r="K18" s="4" t="e">
        <f>'[55]Notas 122023'!#REF!</f>
        <v>#REF!</v>
      </c>
      <c r="L18" s="4"/>
    </row>
    <row r="19" spans="2:16" x14ac:dyDescent="0.25">
      <c r="C19" s="7" t="s">
        <v>21</v>
      </c>
      <c r="F19" s="13">
        <v>2592993464.8699999</v>
      </c>
      <c r="G19" s="14"/>
      <c r="H19" s="13">
        <v>2763580499.4199996</v>
      </c>
      <c r="I19" s="4"/>
      <c r="J19" s="4"/>
      <c r="K19" s="4"/>
      <c r="L19" s="4"/>
    </row>
    <row r="20" spans="2:16" ht="15.75" thickBot="1" x14ac:dyDescent="0.3">
      <c r="C20" s="7" t="s">
        <v>22</v>
      </c>
      <c r="F20" s="19">
        <v>10092950683.439999</v>
      </c>
      <c r="G20" s="20"/>
      <c r="H20" s="19">
        <v>7560738352.8799992</v>
      </c>
      <c r="I20" s="4"/>
      <c r="J20" s="4"/>
      <c r="K20" s="4"/>
      <c r="L20" s="4"/>
    </row>
    <row r="21" spans="2:16" ht="15.75" thickTop="1" x14ac:dyDescent="0.25">
      <c r="D21" s="5" t="s">
        <v>23</v>
      </c>
      <c r="F21" s="4"/>
      <c r="G21" s="4"/>
      <c r="H21" s="4"/>
      <c r="I21" s="4"/>
      <c r="J21" s="4"/>
      <c r="K21" s="4"/>
      <c r="L21" s="4"/>
    </row>
    <row r="22" spans="2:16" x14ac:dyDescent="0.25">
      <c r="C22" s="7" t="s">
        <v>24</v>
      </c>
      <c r="F22" s="4"/>
      <c r="G22" s="4"/>
      <c r="H22" s="4"/>
      <c r="I22" s="4"/>
      <c r="J22" s="4"/>
      <c r="K22" s="4"/>
      <c r="L22" s="4"/>
    </row>
    <row r="23" spans="2:16" x14ac:dyDescent="0.25">
      <c r="C23" s="7" t="s">
        <v>25</v>
      </c>
      <c r="F23" s="14"/>
      <c r="G23" s="14"/>
      <c r="H23" s="14"/>
      <c r="I23" s="4"/>
      <c r="J23" s="4"/>
      <c r="K23" s="4"/>
      <c r="L23" s="4"/>
    </row>
    <row r="24" spans="2:16" x14ac:dyDescent="0.25">
      <c r="B24" s="1">
        <v>2.1</v>
      </c>
      <c r="D24" s="5" t="s">
        <v>26</v>
      </c>
      <c r="E24" s="6">
        <v>13</v>
      </c>
      <c r="F24" s="4">
        <v>128002912.98999999</v>
      </c>
      <c r="G24" s="4">
        <f>-SUMIF('[55]Balanza 202410'!$J$3:$J$267,"2.1",'[55]Balanza 202410'!$I$3:$I$267)-1</f>
        <v>128002911.98999999</v>
      </c>
      <c r="H24" s="4">
        <v>190347721.48000002</v>
      </c>
      <c r="I24" s="4">
        <f>'[55]Notas 122023'!$O$333</f>
        <v>12663504.479999999</v>
      </c>
      <c r="J24" s="4">
        <f t="shared" ref="J24:J25" si="1">F24-I24</f>
        <v>115339408.50999999</v>
      </c>
      <c r="K24" s="4">
        <f>'[55]Notas 122023'!$Q$333</f>
        <v>90761643</v>
      </c>
      <c r="L24" s="4">
        <f t="shared" ref="L24:L27" si="2">H24-K24</f>
        <v>99586078.480000019</v>
      </c>
      <c r="M24" s="15"/>
    </row>
    <row r="25" spans="2:16" customFormat="1" x14ac:dyDescent="0.25">
      <c r="B25">
        <v>2.2000000000000002</v>
      </c>
      <c r="C25" s="11"/>
      <c r="D25" s="5" t="s">
        <v>27</v>
      </c>
      <c r="E25" s="6">
        <v>14</v>
      </c>
      <c r="F25" s="4">
        <v>44704551.409999996</v>
      </c>
      <c r="G25" s="4">
        <f>-SUMIF('[55]Balanza 202410'!$J$3:$J$267,"2.2",'[55]Balanza 202410'!$I$3:$I$267)+1</f>
        <v>44704551.409999996</v>
      </c>
      <c r="H25" s="4">
        <v>43821660.160000004</v>
      </c>
      <c r="I25" s="4">
        <f>'[55]Notas 122023'!$O$342</f>
        <v>29429090.390000001</v>
      </c>
      <c r="J25" s="4">
        <f t="shared" si="1"/>
        <v>15275461.019999996</v>
      </c>
      <c r="K25" s="4">
        <f>'[55]Notas 122023'!$Q$342</f>
        <v>45817585</v>
      </c>
      <c r="L25" s="4">
        <f t="shared" si="2"/>
        <v>-1995924.8399999961</v>
      </c>
      <c r="M25" s="21"/>
    </row>
    <row r="26" spans="2:16" customFormat="1" x14ac:dyDescent="0.25">
      <c r="B26">
        <v>2.2999999999999998</v>
      </c>
      <c r="C26" s="11"/>
      <c r="D26" s="5" t="s">
        <v>28</v>
      </c>
      <c r="E26" s="6">
        <v>15</v>
      </c>
      <c r="F26" s="4">
        <v>397811253.55000001</v>
      </c>
      <c r="G26" s="4">
        <f>-SUMIF('[55]Balanza 202410'!$J$3:$J$267,"2.3",'[55]Balanza 202410'!$I$3:$I$267)+1</f>
        <v>397811253.55000001</v>
      </c>
      <c r="H26" s="4">
        <v>286432756.66000003</v>
      </c>
      <c r="I26" s="4">
        <f>'[55]Notas 122023'!$O$348</f>
        <v>601923156.05999994</v>
      </c>
      <c r="J26" s="4">
        <f>F26-I26</f>
        <v>-204111902.50999993</v>
      </c>
      <c r="K26" s="4">
        <f>'[55]Notas 122023'!$Q$348</f>
        <v>384944260</v>
      </c>
      <c r="L26" s="4">
        <f t="shared" si="2"/>
        <v>-98511503.339999974</v>
      </c>
    </row>
    <row r="27" spans="2:16" customFormat="1" x14ac:dyDescent="0.25">
      <c r="B27" s="1">
        <v>2.4</v>
      </c>
      <c r="C27" s="11"/>
      <c r="D27" s="5" t="s">
        <v>29</v>
      </c>
      <c r="E27" s="6">
        <v>16</v>
      </c>
      <c r="F27" s="4">
        <v>85827853.129999995</v>
      </c>
      <c r="G27" s="4">
        <f>-SUMIF('[55]Balanza 202410'!$J$3:$J$267,"2.4",'[55]Balanza 202410'!$I$3:$I$267)+1</f>
        <v>85827853.129999995</v>
      </c>
      <c r="H27" s="4">
        <v>22610627.979999997</v>
      </c>
      <c r="I27" s="4">
        <f>'[55]Notas 122023'!$O$356</f>
        <v>10698143.899999999</v>
      </c>
      <c r="J27" s="4">
        <f>F27-I27</f>
        <v>75129709.229999989</v>
      </c>
      <c r="K27" s="4">
        <f>'[55]Notas 122023'!$Q$356</f>
        <v>17348024</v>
      </c>
      <c r="L27" s="4">
        <f t="shared" si="2"/>
        <v>5262603.9799999967</v>
      </c>
    </row>
    <row r="28" spans="2:16" x14ac:dyDescent="0.25">
      <c r="C28" s="7" t="s">
        <v>30</v>
      </c>
      <c r="F28" s="13">
        <v>656346571.08000004</v>
      </c>
      <c r="G28" s="14"/>
      <c r="H28" s="13">
        <v>543212765.28000009</v>
      </c>
      <c r="I28" s="4"/>
      <c r="J28" s="4"/>
      <c r="K28" s="4"/>
      <c r="L28" s="4"/>
    </row>
    <row r="29" spans="2:16" customFormat="1" x14ac:dyDescent="0.25">
      <c r="C29" s="22" t="s">
        <v>31</v>
      </c>
      <c r="D29" s="11"/>
      <c r="E29" s="6"/>
      <c r="F29" s="23"/>
      <c r="G29" s="23"/>
      <c r="H29" s="23"/>
      <c r="I29" s="4"/>
      <c r="J29" s="4"/>
      <c r="K29" s="4"/>
      <c r="L29" s="4"/>
    </row>
    <row r="30" spans="2:16" customFormat="1" x14ac:dyDescent="0.25">
      <c r="B30">
        <v>2.5</v>
      </c>
      <c r="C30" s="11"/>
      <c r="D30" s="5" t="s">
        <v>32</v>
      </c>
      <c r="E30" s="6">
        <v>17</v>
      </c>
      <c r="F30" s="4">
        <v>355203381.41000003</v>
      </c>
      <c r="G30" s="4">
        <f>-SUMIF('[55]Balanza 202410'!$J$3:$J$267,"2.5",'[55]Balanza 202410'!$I$3:$I$267)</f>
        <v>355203381.41000003</v>
      </c>
      <c r="H30" s="4">
        <v>226550868</v>
      </c>
      <c r="I30" s="4">
        <f>-SUMIF('[55]Balanza 202410'!$J$3:$J$267,"2.5",'[55]Balanza 202410'!$I$3:$I$267)</f>
        <v>355203381.41000003</v>
      </c>
      <c r="J30" s="4">
        <f>-SUMIF('[55]Balanza 202410'!$J$3:$J$267,"2.5",'[55]Balanza 202410'!$I$3:$I$267)</f>
        <v>355203381.41000003</v>
      </c>
      <c r="K30" s="4">
        <f>-SUMIF('[55]Balanza 202410'!$J$3:$J$267,"2.5",'[55]Balanza 202410'!$I$3:$I$267)</f>
        <v>355203381.41000003</v>
      </c>
      <c r="L30" s="4">
        <f>-SUMIF('[55]Balanza 202410'!$J$3:$J$267,"2.5",'[55]Balanza 202410'!$I$3:$I$267)</f>
        <v>355203381.41000003</v>
      </c>
      <c r="M30" s="24"/>
      <c r="P30" s="25"/>
    </row>
    <row r="31" spans="2:16" customFormat="1" x14ac:dyDescent="0.25">
      <c r="B31">
        <v>2.6</v>
      </c>
      <c r="C31" s="11"/>
      <c r="D31" s="5" t="s">
        <v>33</v>
      </c>
      <c r="E31" s="6">
        <v>18</v>
      </c>
      <c r="F31" s="4">
        <v>180408124.19999999</v>
      </c>
      <c r="G31" s="4">
        <f>-SUMIF('[55]Balanza 202410'!$J$3:$J$267,"2.6",'[55]Balanza 202410'!$I$3:$I$267)</f>
        <v>180408123.19999999</v>
      </c>
      <c r="H31" s="4">
        <v>141972792.09999996</v>
      </c>
      <c r="I31" s="4">
        <f>'[55]Notas 122023'!$O$382</f>
        <v>535230938.37</v>
      </c>
      <c r="J31" s="4">
        <f t="shared" ref="J31" si="3">F31-I31</f>
        <v>-354822814.17000002</v>
      </c>
      <c r="K31" s="4">
        <f>'[55]Notas 122023'!$Q$382</f>
        <v>41087286.57</v>
      </c>
      <c r="L31" s="4">
        <f t="shared" ref="L31" si="4">H31-K31</f>
        <v>100885505.52999997</v>
      </c>
    </row>
    <row r="32" spans="2:16" customFormat="1" x14ac:dyDescent="0.25">
      <c r="C32" s="22" t="s">
        <v>34</v>
      </c>
      <c r="D32" s="11"/>
      <c r="E32" s="6"/>
      <c r="F32" s="26">
        <v>535611504.61000001</v>
      </c>
      <c r="G32" s="27"/>
      <c r="H32" s="26">
        <v>368523660.09999996</v>
      </c>
      <c r="I32" s="4"/>
      <c r="J32" s="4"/>
      <c r="K32" s="4"/>
      <c r="L32" s="4"/>
    </row>
    <row r="33" spans="2:16" x14ac:dyDescent="0.25">
      <c r="C33" s="7" t="s">
        <v>35</v>
      </c>
      <c r="F33" s="13">
        <v>1191958075.6900001</v>
      </c>
      <c r="G33" s="20"/>
      <c r="H33" s="13">
        <v>911736425.38000011</v>
      </c>
      <c r="I33" s="4"/>
      <c r="J33" s="4"/>
      <c r="K33" s="4"/>
    </row>
    <row r="34" spans="2:16" x14ac:dyDescent="0.25">
      <c r="C34" s="7"/>
      <c r="F34" s="4"/>
      <c r="G34" s="4"/>
      <c r="H34" s="4" t="s">
        <v>23</v>
      </c>
      <c r="I34" s="4"/>
      <c r="J34" s="4"/>
      <c r="K34" s="4"/>
      <c r="P34" s="28"/>
    </row>
    <row r="35" spans="2:16" x14ac:dyDescent="0.25">
      <c r="C35" s="7" t="s">
        <v>36</v>
      </c>
      <c r="E35" s="2">
        <v>19</v>
      </c>
      <c r="F35" s="4"/>
      <c r="G35" s="4"/>
      <c r="H35" s="4"/>
      <c r="I35" s="4"/>
      <c r="J35" s="4"/>
      <c r="K35" s="4"/>
    </row>
    <row r="36" spans="2:16" customFormat="1" x14ac:dyDescent="0.25">
      <c r="B36">
        <v>3.1</v>
      </c>
      <c r="C36" s="22"/>
      <c r="D36" s="5" t="s">
        <v>37</v>
      </c>
      <c r="E36" s="6"/>
      <c r="F36" s="4">
        <v>2587921627.2199998</v>
      </c>
      <c r="G36" s="4">
        <f>-SUMIF('[55]Balanza 202410'!$J$3:$J$267,"3.1",'[55]Balanza 202410'!$I$3:$I$267)</f>
        <v>2587921627.2199998</v>
      </c>
      <c r="H36" s="4">
        <v>2587921627.2199998</v>
      </c>
      <c r="I36" s="4"/>
      <c r="J36" s="4"/>
      <c r="K36" s="4"/>
      <c r="L36" s="4"/>
    </row>
    <row r="37" spans="2:16" customFormat="1" x14ac:dyDescent="0.25">
      <c r="B37">
        <v>3.2</v>
      </c>
      <c r="C37" s="11"/>
      <c r="D37" s="5" t="s">
        <v>38</v>
      </c>
      <c r="E37" s="6"/>
      <c r="F37" s="4">
        <v>3666920706.1999998</v>
      </c>
      <c r="G37" s="4">
        <f>-SUMIF('[55]Balanza 202410'!$J$3:$J$267,"3.2",'[55]Balanza 202410'!$I$3:$I$267)</f>
        <v>3666920706.1999998</v>
      </c>
      <c r="H37" s="4">
        <v>2811437954.4299998</v>
      </c>
      <c r="I37" s="4"/>
      <c r="J37" s="4"/>
      <c r="K37" s="4"/>
      <c r="L37" s="4"/>
      <c r="M37" s="24"/>
    </row>
    <row r="38" spans="2:16" x14ac:dyDescent="0.25">
      <c r="D38" s="5" t="s">
        <v>39</v>
      </c>
      <c r="F38" s="4">
        <v>2646150275.3599977</v>
      </c>
      <c r="G38" s="4">
        <f>'[56] ERF-Rendimiento Financiero'!G23</f>
        <v>0</v>
      </c>
      <c r="H38" s="4">
        <v>1249642346.8500004</v>
      </c>
      <c r="I38" s="4"/>
      <c r="J38" s="4"/>
      <c r="K38" s="4"/>
      <c r="L38" s="4"/>
    </row>
    <row r="39" spans="2:16" x14ac:dyDescent="0.25">
      <c r="C39" s="7" t="s">
        <v>40</v>
      </c>
      <c r="F39" s="26">
        <v>8900992607.7799988</v>
      </c>
      <c r="G39" s="20"/>
      <c r="H39" s="26">
        <v>6649001927.5</v>
      </c>
      <c r="I39" s="4"/>
      <c r="J39" s="4"/>
      <c r="K39" s="4"/>
    </row>
    <row r="40" spans="2:16" ht="15.75" thickBot="1" x14ac:dyDescent="0.3">
      <c r="C40" s="7" t="s">
        <v>41</v>
      </c>
      <c r="F40" s="19">
        <v>10092950683.469999</v>
      </c>
      <c r="G40" s="10"/>
      <c r="H40" s="19">
        <v>7560738352.8800001</v>
      </c>
      <c r="I40" s="4"/>
      <c r="J40" s="4"/>
      <c r="K40" s="4"/>
    </row>
    <row r="41" spans="2:16" ht="15.75" thickTop="1" x14ac:dyDescent="0.25">
      <c r="C41" s="7"/>
      <c r="F41" s="29"/>
      <c r="G41" s="10"/>
      <c r="H41" s="29"/>
      <c r="I41" s="4"/>
      <c r="J41" s="4"/>
      <c r="K41" s="4"/>
    </row>
    <row r="42" spans="2:16" x14ac:dyDescent="0.25">
      <c r="F42" s="30"/>
      <c r="H42" s="4"/>
    </row>
    <row r="43" spans="2:16" x14ac:dyDescent="0.25">
      <c r="F43" s="30"/>
    </row>
    <row r="44" spans="2:16" x14ac:dyDescent="0.25">
      <c r="F44" s="30"/>
    </row>
    <row r="64" hidden="1" x14ac:dyDescent="0.25"/>
    <row r="131" spans="3:3" x14ac:dyDescent="0.25">
      <c r="C131" s="5" t="s">
        <v>42</v>
      </c>
    </row>
    <row r="369" spans="3:3" ht="409.5" x14ac:dyDescent="0.25">
      <c r="C369" s="31" t="s">
        <v>43</v>
      </c>
    </row>
  </sheetData>
  <mergeCells count="3">
    <mergeCell ref="C1:H1"/>
    <mergeCell ref="C2:H2"/>
    <mergeCell ref="C3:H3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Claudia Jimenez Ortiz</cp:lastModifiedBy>
  <dcterms:created xsi:type="dcterms:W3CDTF">2025-01-14T16:35:51Z</dcterms:created>
  <dcterms:modified xsi:type="dcterms:W3CDTF">2025-01-28T17:15:23Z</dcterms:modified>
</cp:coreProperties>
</file>